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drawings/drawing3.xml" ContentType="application/vnd.openxmlformats-officedocument.drawing+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tabRatio="646" activeTab="0"/>
  </bookViews>
  <sheets>
    <sheet name="0. Introdución" sheetId="1" r:id="rId1"/>
    <sheet name="1. General" sheetId="2" r:id="rId2"/>
    <sheet name="2. Análisis y Diagnóstico A1" sheetId="3" r:id="rId3"/>
    <sheet name="2. Análisis y Diagnóstico A2" sheetId="4" r:id="rId4"/>
    <sheet name="2. Análisis y Diagnóstico A3" sheetId="5" r:id="rId5"/>
    <sheet name="2. Análisis y Diagnóstico A4" sheetId="6" r:id="rId6"/>
    <sheet name="2. Análisis y Diagnóstico A5" sheetId="7" r:id="rId7"/>
    <sheet name="2. Análisis y Diagnóstico B1" sheetId="8" r:id="rId8"/>
    <sheet name="2. Análisis y Diagnóstico B2" sheetId="9" r:id="rId9"/>
    <sheet name="2. Análisis y Diagnóstico B3" sheetId="10" r:id="rId10"/>
    <sheet name="2. Análisis y Diagnóstico B4" sheetId="11" r:id="rId11"/>
    <sheet name="2. Análisis y Diagnóstico B5" sheetId="12" r:id="rId12"/>
    <sheet name="2. Análisis y Diagnóstico C1" sheetId="13" r:id="rId13"/>
    <sheet name="2. Análisis y Diagnóstico C2" sheetId="14" r:id="rId14"/>
    <sheet name="2. Análisis y Diagnóstico C3" sheetId="15" r:id="rId15"/>
    <sheet name="2. Análisis y Diagnóstico C4" sheetId="16" r:id="rId16"/>
    <sheet name="2. Análisis y Diagnóstico C5" sheetId="17" r:id="rId17"/>
    <sheet name="2. Análisis y Diagnóstico D1" sheetId="18" r:id="rId18"/>
    <sheet name="2. Análisis y Diagnóstico D2" sheetId="19" r:id="rId19"/>
    <sheet name="2. Análisis y Diagnóstico D3" sheetId="20" r:id="rId20"/>
    <sheet name="2. Análisis y Diagnóstico D4" sheetId="21" r:id="rId21"/>
    <sheet name="2. Análisis y Diagnóstico D5" sheetId="22" r:id="rId22"/>
    <sheet name="2. Análisis y Diagnóstico E1" sheetId="23" r:id="rId23"/>
    <sheet name="2. Análisis y Diagnóstico E2" sheetId="24" r:id="rId24"/>
    <sheet name="2. Análisis y Diagnóstico E3" sheetId="25" r:id="rId25"/>
    <sheet name="2. Análisis y Diagnóstico E4" sheetId="26" r:id="rId26"/>
    <sheet name="2. Análisis y Diagnóstico E5" sheetId="27" r:id="rId27"/>
    <sheet name="3. Cálculo" sheetId="28" r:id="rId28"/>
    <sheet name="4. BC Matriz" sheetId="29" r:id="rId29"/>
    <sheet name="5. Diagrama por valores" sheetId="30" r:id="rId30"/>
    <sheet name="6. Diagrama por grupos interés" sheetId="31" r:id="rId31"/>
    <sheet name="7. Diagrama por Temas" sheetId="32" r:id="rId32"/>
  </sheets>
  <definedNames/>
  <calcPr fullCalcOnLoad="1"/>
</workbook>
</file>

<file path=xl/comments16.xml><?xml version="1.0" encoding="utf-8"?>
<comments xmlns="http://schemas.openxmlformats.org/spreadsheetml/2006/main">
  <authors>
    <author/>
  </authors>
  <commentList>
    <comment ref="C7" authorId="0">
      <text>
        <r>
          <rPr>
            <sz val="9"/>
            <color indexed="8"/>
            <rFont val="Segoe UI"/>
            <family val="2"/>
          </rPr>
          <t xml:space="preserve">No aplica para empresas individuales
</t>
        </r>
      </text>
    </comment>
  </commentList>
</comments>
</file>

<file path=xl/comments28.xml><?xml version="1.0" encoding="utf-8"?>
<comments xmlns="http://schemas.openxmlformats.org/spreadsheetml/2006/main">
  <authors>
    <author/>
  </authors>
  <commentList>
    <comment ref="C61" authorId="0">
      <text>
        <r>
          <rPr>
            <sz val="9"/>
            <color indexed="8"/>
            <rFont val="Segoe UI"/>
            <family val="2"/>
          </rPr>
          <t xml:space="preserve">No aplica para empresas individuales
</t>
        </r>
      </text>
    </comment>
    <comment ref="D7" authorId="0">
      <text>
        <r>
          <rPr>
            <b/>
            <sz val="10"/>
            <color indexed="8"/>
            <rFont val="Arial"/>
            <family val="2"/>
          </rPr>
          <t>Ponderación (Total por criterio = 100%)</t>
        </r>
      </text>
    </comment>
    <comment ref="E7" authorId="0">
      <text>
        <r>
          <rPr>
            <b/>
            <sz val="10"/>
            <color indexed="8"/>
            <rFont val="Arial"/>
            <family val="2"/>
          </rPr>
          <t xml:space="preserve">La escala es la siguiente:
• De 0% a 20%: </t>
        </r>
        <r>
          <rPr>
            <sz val="10"/>
            <color indexed="8"/>
            <rFont val="Arial"/>
            <family val="2"/>
          </rPr>
          <t xml:space="preserve">Sin evidencias o alguna evidencia o actividad aislada.
</t>
        </r>
        <r>
          <rPr>
            <b/>
            <sz val="10"/>
            <color indexed="8"/>
            <rFont val="Arial"/>
            <family val="2"/>
          </rPr>
          <t xml:space="preserve">• De 25% a 40%: </t>
        </r>
        <r>
          <rPr>
            <sz val="10"/>
            <color indexed="8"/>
            <rFont val="Arial"/>
            <family val="2"/>
          </rPr>
          <t xml:space="preserve">existen evidencias pero sin integración en los procesos / ciclo de gestión, ni vinculación con las políticas / estrategias EBC de la organización.
</t>
        </r>
        <r>
          <rPr>
            <b/>
            <sz val="10"/>
            <color indexed="8"/>
            <rFont val="Arial"/>
            <family val="2"/>
          </rPr>
          <t xml:space="preserve">• De 45% a 60%: </t>
        </r>
        <r>
          <rPr>
            <sz val="10"/>
            <color indexed="8"/>
            <rFont val="Arial"/>
            <family val="2"/>
          </rPr>
          <t xml:space="preserve">evidencias integradas en los procesos / ciclo de gestión y vinculadas con las políticas / estrategias EBC, pero con posibilidades significativas de mejora.
</t>
        </r>
        <r>
          <rPr>
            <b/>
            <sz val="10"/>
            <color indexed="8"/>
            <rFont val="Arial"/>
            <family val="2"/>
          </rPr>
          <t>• De 65% a 80%:</t>
        </r>
        <r>
          <rPr>
            <sz val="10"/>
            <color indexed="8"/>
            <rFont val="Arial"/>
            <family val="2"/>
          </rPr>
          <t xml:space="preserve"> evidencias integradas en los procesos / ciclo de gestión y vinculadas con las políticas / estrategias EBC, pero con algunas posibilidades de mejora.
</t>
        </r>
        <r>
          <rPr>
            <b/>
            <sz val="10"/>
            <color indexed="8"/>
            <rFont val="Arial"/>
            <family val="2"/>
          </rPr>
          <t xml:space="preserve">• De 85% a 100%: </t>
        </r>
        <r>
          <rPr>
            <sz val="10"/>
            <color indexed="8"/>
            <rFont val="Arial"/>
            <family val="2"/>
          </rPr>
          <t xml:space="preserve">las evidencias se suceden durante varios ejercicios y forman un conjunto coherente y hacen que la organización sea un referente en EBC.
</t>
        </r>
      </text>
    </comment>
    <comment ref="E9" authorId="0">
      <text>
        <r>
          <rPr>
            <b/>
            <sz val="10"/>
            <color indexed="8"/>
            <rFont val="Arial"/>
            <family val="2"/>
          </rPr>
          <t>Redondeado</t>
        </r>
      </text>
    </comment>
    <comment ref="E29" authorId="0">
      <text>
        <r>
          <rPr>
            <b/>
            <sz val="10"/>
            <color indexed="8"/>
            <rFont val="Arial"/>
            <family val="2"/>
          </rPr>
          <t>Redondeado</t>
        </r>
      </text>
    </comment>
    <comment ref="E45" authorId="0">
      <text>
        <r>
          <rPr>
            <b/>
            <sz val="10"/>
            <color indexed="8"/>
            <rFont val="Arial"/>
            <family val="2"/>
          </rPr>
          <t>Redondeado</t>
        </r>
      </text>
    </comment>
    <comment ref="E54" authorId="0">
      <text>
        <r>
          <rPr>
            <b/>
            <sz val="10"/>
            <color indexed="8"/>
            <rFont val="Arial"/>
            <family val="2"/>
          </rPr>
          <t>Redondeado</t>
        </r>
      </text>
    </comment>
    <comment ref="E56" authorId="0">
      <text>
        <r>
          <rPr>
            <b/>
            <sz val="10"/>
            <color indexed="8"/>
            <rFont val="Arial"/>
            <family val="2"/>
          </rPr>
          <t>Redondeado</t>
        </r>
      </text>
    </comment>
    <comment ref="E61" authorId="0">
      <text>
        <r>
          <rPr>
            <b/>
            <sz val="10"/>
            <color indexed="8"/>
            <rFont val="Arial"/>
            <family val="2"/>
          </rPr>
          <t>Redondeado</t>
        </r>
      </text>
    </comment>
    <comment ref="E65" authorId="0">
      <text>
        <r>
          <rPr>
            <b/>
            <sz val="10"/>
            <color indexed="8"/>
            <rFont val="Arial"/>
            <family val="2"/>
          </rPr>
          <t>Redondeado</t>
        </r>
      </text>
    </comment>
    <comment ref="F7" authorId="0">
      <text>
        <r>
          <rPr>
            <b/>
            <sz val="10"/>
            <color indexed="8"/>
            <rFont val="Arial"/>
            <family val="2"/>
          </rPr>
          <t>Puntos</t>
        </r>
      </text>
    </comment>
    <comment ref="F9" authorId="0">
      <text>
        <r>
          <rPr>
            <b/>
            <sz val="10"/>
            <color indexed="8"/>
            <rFont val="Arial"/>
            <family val="2"/>
          </rPr>
          <t>Redondeado</t>
        </r>
      </text>
    </comment>
    <comment ref="F29" authorId="0">
      <text>
        <r>
          <rPr>
            <b/>
            <sz val="10"/>
            <color indexed="8"/>
            <rFont val="Arial"/>
            <family val="2"/>
          </rPr>
          <t>Redondeado</t>
        </r>
      </text>
    </comment>
    <comment ref="F45" authorId="0">
      <text>
        <r>
          <rPr>
            <b/>
            <sz val="10"/>
            <color indexed="8"/>
            <rFont val="Arial"/>
            <family val="2"/>
          </rPr>
          <t>Redondeado</t>
        </r>
      </text>
    </comment>
    <comment ref="F54" authorId="0">
      <text>
        <r>
          <rPr>
            <b/>
            <sz val="10"/>
            <color indexed="8"/>
            <rFont val="Arial"/>
            <family val="2"/>
          </rPr>
          <t>Redondeado</t>
        </r>
      </text>
    </comment>
    <comment ref="F56" authorId="0">
      <text>
        <r>
          <rPr>
            <b/>
            <sz val="10"/>
            <color indexed="8"/>
            <rFont val="Arial"/>
            <family val="2"/>
          </rPr>
          <t>Redondeado</t>
        </r>
      </text>
    </comment>
    <comment ref="F61" authorId="0">
      <text>
        <r>
          <rPr>
            <b/>
            <sz val="10"/>
            <color indexed="8"/>
            <rFont val="Arial"/>
            <family val="2"/>
          </rPr>
          <t>Redondeado</t>
        </r>
      </text>
    </comment>
    <comment ref="F65" authorId="0">
      <text>
        <r>
          <rPr>
            <b/>
            <sz val="10"/>
            <color indexed="8"/>
            <rFont val="Arial"/>
            <family val="2"/>
          </rPr>
          <t>Redondeado</t>
        </r>
      </text>
    </comment>
    <comment ref="G7" authorId="0">
      <text>
        <r>
          <rPr>
            <b/>
            <sz val="10"/>
            <color indexed="8"/>
            <rFont val="Arial"/>
            <family val="2"/>
          </rPr>
          <t>Máxima puntuación alcanzable</t>
        </r>
      </text>
    </comment>
    <comment ref="E13" authorId="0">
      <text>
        <r>
          <rPr>
            <b/>
            <sz val="10"/>
            <color indexed="8"/>
            <rFont val="Arial"/>
            <family val="2"/>
          </rPr>
          <t>Redondeado</t>
        </r>
      </text>
    </comment>
    <comment ref="F13" authorId="0">
      <text>
        <r>
          <rPr>
            <b/>
            <sz val="10"/>
            <color indexed="8"/>
            <rFont val="Arial"/>
            <family val="2"/>
          </rPr>
          <t>Redondeado</t>
        </r>
      </text>
    </comment>
    <comment ref="E18" authorId="0">
      <text>
        <r>
          <rPr>
            <b/>
            <sz val="10"/>
            <color indexed="8"/>
            <rFont val="Arial"/>
            <family val="2"/>
          </rPr>
          <t>Redondeado</t>
        </r>
      </text>
    </comment>
    <comment ref="F18" authorId="0">
      <text>
        <r>
          <rPr>
            <b/>
            <sz val="10"/>
            <color indexed="8"/>
            <rFont val="Arial"/>
            <family val="2"/>
          </rPr>
          <t>Redondeado</t>
        </r>
      </text>
    </comment>
    <comment ref="E22" authorId="0">
      <text>
        <r>
          <rPr>
            <b/>
            <sz val="10"/>
            <color indexed="8"/>
            <rFont val="Arial"/>
            <family val="2"/>
          </rPr>
          <t>Redondeado</t>
        </r>
      </text>
    </comment>
    <comment ref="F22" authorId="0">
      <text>
        <r>
          <rPr>
            <b/>
            <sz val="10"/>
            <color indexed="8"/>
            <rFont val="Arial"/>
            <family val="2"/>
          </rPr>
          <t>Redondeado</t>
        </r>
      </text>
    </comment>
    <comment ref="E25" authorId="0">
      <text>
        <r>
          <rPr>
            <b/>
            <sz val="10"/>
            <color indexed="8"/>
            <rFont val="Arial"/>
            <family val="2"/>
          </rPr>
          <t>Redondeado</t>
        </r>
      </text>
    </comment>
    <comment ref="F25" authorId="0">
      <text>
        <r>
          <rPr>
            <b/>
            <sz val="10"/>
            <color indexed="8"/>
            <rFont val="Arial"/>
            <family val="2"/>
          </rPr>
          <t>Redondeado</t>
        </r>
      </text>
    </comment>
    <comment ref="E33" authorId="0">
      <text>
        <r>
          <rPr>
            <b/>
            <sz val="10"/>
            <color indexed="8"/>
            <rFont val="Arial"/>
            <family val="2"/>
          </rPr>
          <t>Redondeado</t>
        </r>
      </text>
    </comment>
    <comment ref="F33" authorId="0">
      <text>
        <r>
          <rPr>
            <b/>
            <sz val="10"/>
            <color indexed="8"/>
            <rFont val="Arial"/>
            <family val="2"/>
          </rPr>
          <t>Redondeado</t>
        </r>
      </text>
    </comment>
    <comment ref="E36" authorId="0">
      <text>
        <r>
          <rPr>
            <b/>
            <sz val="10"/>
            <color indexed="8"/>
            <rFont val="Arial"/>
            <family val="2"/>
          </rPr>
          <t>Redondeado</t>
        </r>
      </text>
    </comment>
    <comment ref="F36" authorId="0">
      <text>
        <r>
          <rPr>
            <b/>
            <sz val="10"/>
            <color indexed="8"/>
            <rFont val="Arial"/>
            <family val="2"/>
          </rPr>
          <t>Redondeado</t>
        </r>
      </text>
    </comment>
    <comment ref="E39" authorId="0">
      <text>
        <r>
          <rPr>
            <b/>
            <sz val="10"/>
            <color indexed="8"/>
            <rFont val="Arial"/>
            <family val="2"/>
          </rPr>
          <t>Redondeado</t>
        </r>
      </text>
    </comment>
    <comment ref="F39" authorId="0">
      <text>
        <r>
          <rPr>
            <b/>
            <sz val="10"/>
            <color indexed="8"/>
            <rFont val="Arial"/>
            <family val="2"/>
          </rPr>
          <t>Redondeado</t>
        </r>
      </text>
    </comment>
    <comment ref="E41" authorId="0">
      <text>
        <r>
          <rPr>
            <b/>
            <sz val="10"/>
            <color indexed="8"/>
            <rFont val="Arial"/>
            <family val="2"/>
          </rPr>
          <t>Redondeado</t>
        </r>
      </text>
    </comment>
    <comment ref="F41" authorId="0">
      <text>
        <r>
          <rPr>
            <b/>
            <sz val="10"/>
            <color indexed="8"/>
            <rFont val="Arial"/>
            <family val="2"/>
          </rPr>
          <t>Redondeado</t>
        </r>
      </text>
    </comment>
  </commentList>
</comments>
</file>

<file path=xl/sharedStrings.xml><?xml version="1.0" encoding="utf-8"?>
<sst xmlns="http://schemas.openxmlformats.org/spreadsheetml/2006/main" count="1217" uniqueCount="516">
  <si>
    <t>HOJA DE CÁLCULO DEL BALANCE DEL BIEN COMÚN</t>
  </si>
  <si>
    <t>Version (ESP)</t>
  </si>
  <si>
    <t>¡BIENVENIDO/A!</t>
  </si>
  <si>
    <t>CÓMO USAR ESTA HOJA DE CÁCULO:</t>
  </si>
  <si>
    <t>1. General</t>
  </si>
  <si>
    <t>En este apartado se incluirá información general de su organización</t>
  </si>
  <si>
    <t>2.Análisis y Diagnóstico</t>
  </si>
  <si>
    <r>
      <rPr>
        <sz val="11"/>
        <color indexed="63"/>
        <rFont val="Arial"/>
        <family val="2"/>
      </rPr>
      <t xml:space="preserve">Para cada </t>
    </r>
    <r>
      <rPr>
        <b/>
        <sz val="11"/>
        <color indexed="63"/>
        <rFont val="Arial"/>
        <family val="2"/>
      </rPr>
      <t xml:space="preserve">Tema </t>
    </r>
    <r>
      <rPr>
        <sz val="11"/>
        <color indexed="63"/>
        <rFont val="Arial"/>
        <family val="2"/>
      </rPr>
      <t>(A1, B1, C1, C2,…):</t>
    </r>
  </si>
  <si>
    <t>a)</t>
  </si>
  <si>
    <t>b)</t>
  </si>
  <si>
    <r>
      <rPr>
        <sz val="11"/>
        <color indexed="63"/>
        <rFont val="Arial"/>
        <family val="2"/>
      </rPr>
      <t xml:space="preserve">Se analizará la situación de la organización aportando </t>
    </r>
    <r>
      <rPr>
        <i/>
        <sz val="11"/>
        <color indexed="63"/>
        <rFont val="Arial"/>
        <family val="2"/>
      </rPr>
      <t>Evidencias</t>
    </r>
    <r>
      <rPr>
        <sz val="11"/>
        <color indexed="63"/>
        <rFont val="Arial"/>
        <family val="2"/>
      </rPr>
      <t xml:space="preserve"> e </t>
    </r>
    <r>
      <rPr>
        <i/>
        <sz val="11"/>
        <color indexed="63"/>
        <rFont val="Arial"/>
        <family val="2"/>
      </rPr>
      <t>Indicadores</t>
    </r>
    <r>
      <rPr>
        <sz val="11"/>
        <color indexed="63"/>
        <rFont val="Arial"/>
        <family val="2"/>
      </rPr>
      <t xml:space="preserve"> para cada objetivo </t>
    </r>
  </si>
  <si>
    <t>c)</t>
  </si>
  <si>
    <r>
      <rPr>
        <sz val="11"/>
        <color indexed="63"/>
        <rFont val="Arial"/>
        <family val="2"/>
      </rPr>
      <t xml:space="preserve">Se realizará el diagnóstico identificando </t>
    </r>
    <r>
      <rPr>
        <i/>
        <sz val="11"/>
        <color indexed="63"/>
        <rFont val="Arial"/>
        <family val="2"/>
      </rPr>
      <t>Puntos Fuertes</t>
    </r>
    <r>
      <rPr>
        <sz val="11"/>
        <color indexed="63"/>
        <rFont val="Arial"/>
        <family val="2"/>
      </rPr>
      <t xml:space="preserve"> y </t>
    </r>
    <r>
      <rPr>
        <i/>
        <sz val="11"/>
        <color indexed="63"/>
        <rFont val="Arial"/>
        <family val="2"/>
      </rPr>
      <t>Áreas de Mejora</t>
    </r>
    <r>
      <rPr>
        <sz val="11"/>
        <color indexed="63"/>
        <rFont val="Arial"/>
        <family val="2"/>
      </rPr>
      <t xml:space="preserve"> para cada objetivo</t>
    </r>
  </si>
  <si>
    <t>d)</t>
  </si>
  <si>
    <r>
      <rPr>
        <sz val="11"/>
        <color indexed="63"/>
        <rFont val="Arial"/>
        <family val="2"/>
      </rPr>
      <t>Se introducirá el % que considere que su organización haya alcanzado o cumplido para cada objetivo en la columna de</t>
    </r>
    <r>
      <rPr>
        <i/>
        <sz val="11"/>
        <color indexed="63"/>
        <rFont val="Arial"/>
        <family val="2"/>
      </rPr>
      <t xml:space="preserve"> Puntuación </t>
    </r>
    <r>
      <rPr>
        <sz val="11"/>
        <color indexed="63"/>
        <rFont val="Arial"/>
        <family val="2"/>
      </rPr>
      <t xml:space="preserve">(Recuerde usar de referencia las tablas de valoración de la </t>
    </r>
    <r>
      <rPr>
        <i/>
        <sz val="11"/>
        <color indexed="63"/>
        <rFont val="Arial"/>
        <family val="2"/>
      </rPr>
      <t>Guía de Elaboración del BBC</t>
    </r>
    <r>
      <rPr>
        <sz val="11"/>
        <color indexed="63"/>
        <rFont val="Arial"/>
        <family val="2"/>
      </rPr>
      <t>)</t>
    </r>
  </si>
  <si>
    <t>3. Cálculo</t>
  </si>
  <si>
    <r>
      <rPr>
        <sz val="11"/>
        <color indexed="63"/>
        <rFont val="Arial"/>
        <family val="2"/>
      </rPr>
      <t xml:space="preserve">Con cada </t>
    </r>
    <r>
      <rPr>
        <b/>
        <sz val="11"/>
        <color indexed="63"/>
        <rFont val="Arial"/>
        <family val="2"/>
      </rPr>
      <t>Tema</t>
    </r>
    <r>
      <rPr>
        <sz val="11"/>
        <color indexed="63"/>
        <rFont val="Arial"/>
        <family val="2"/>
      </rPr>
      <t xml:space="preserve"> (A1, B1,…) se puede conseguir un cierto número de puntos. Para estimar cuántos puntos tiene su organización tenga en cuenta que:</t>
    </r>
  </si>
  <si>
    <r>
      <rPr>
        <sz val="11"/>
        <color indexed="63"/>
        <rFont val="Arial"/>
        <family val="2"/>
      </rPr>
      <t xml:space="preserve">La asignación de puntos se realizará automáticamente como promedio de los % que haya introducido en los objetivos de cada </t>
    </r>
    <r>
      <rPr>
        <b/>
        <sz val="11"/>
        <color indexed="63"/>
        <rFont val="Arial"/>
        <family val="2"/>
      </rPr>
      <t>Tema</t>
    </r>
  </si>
  <si>
    <r>
      <rPr>
        <sz val="11"/>
        <color indexed="63"/>
        <rFont val="Arial"/>
        <family val="2"/>
      </rPr>
      <t xml:space="preserve">En el cáculo, el valor porcentual de cada </t>
    </r>
    <r>
      <rPr>
        <b/>
        <sz val="11"/>
        <color indexed="63"/>
        <rFont val="Arial"/>
        <family val="2"/>
      </rPr>
      <t>Tema</t>
    </r>
    <r>
      <rPr>
        <sz val="11"/>
        <color indexed="63"/>
        <rFont val="Arial"/>
        <family val="2"/>
      </rPr>
      <t xml:space="preserve"> se redondeará automáticamente.</t>
    </r>
  </si>
  <si>
    <t>4. BC Matriz</t>
  </si>
  <si>
    <t>Con la "Matriz del bien común" puede ver los resultados de una forma clara y fácil de entender.</t>
  </si>
  <si>
    <t xml:space="preserve">5. Diagrama por valores
</t>
  </si>
  <si>
    <t>El "Diagrama por valores" muestra los resultados de su organización por valores.</t>
  </si>
  <si>
    <t xml:space="preserve">6. Diagrama por grupos de interés
</t>
  </si>
  <si>
    <t>7.Diagrama por Temas</t>
  </si>
  <si>
    <t>El "Diagrama por temas" muestra los resultados de su organización por indicadores.</t>
  </si>
  <si>
    <t>LEYENDAS</t>
  </si>
  <si>
    <t>Los campos editables tienen los bordes y las fuentes en verde</t>
  </si>
  <si>
    <t>Los campos no editables tienen los bordes y las fuentes en negrita y gris</t>
  </si>
  <si>
    <t>Valor incorrecto (por favor cambie el valor)</t>
  </si>
  <si>
    <t>CONTACTO</t>
  </si>
  <si>
    <t>COMENTARIOS</t>
  </si>
  <si>
    <t>La hoja de cálculo está diseñada para imprimirse en formato A4 (vertical u horizontal).
Puede cambiar el tamaño de las celdas si lo necesita.</t>
  </si>
  <si>
    <t>Rellenar en mayúsculas</t>
  </si>
  <si>
    <t>Dirección:</t>
  </si>
  <si>
    <t>País:</t>
  </si>
  <si>
    <t>Web:</t>
  </si>
  <si>
    <t>Número de personas empleadas:</t>
  </si>
  <si>
    <t>(Nota: en caso afirmativo, los valores se recalcularán de forma automática)</t>
  </si>
  <si>
    <t>Año del Balance del BC:</t>
  </si>
  <si>
    <t>Autor/a:</t>
  </si>
  <si>
    <t>Correo electrónico:</t>
  </si>
  <si>
    <t>Teléfono:</t>
  </si>
  <si>
    <t>Consultor/a:</t>
  </si>
  <si>
    <t xml:space="preserve">Otros comentarios:
</t>
  </si>
  <si>
    <t>ANÁLISIS Y DIAGNÓSTICO</t>
  </si>
  <si>
    <t>Num.</t>
  </si>
  <si>
    <t>Grupo Contacto/ Tema / Aspectos</t>
  </si>
  <si>
    <t>Relevancia</t>
  </si>
  <si>
    <t>Objetivos</t>
  </si>
  <si>
    <t>Evidencias</t>
  </si>
  <si>
    <t>Indicadores</t>
  </si>
  <si>
    <t>Puntos Fuertes</t>
  </si>
  <si>
    <t>Áreas de mejora</t>
  </si>
  <si>
    <t>PUNTUACIÓN</t>
  </si>
  <si>
    <t>A</t>
  </si>
  <si>
    <t>A1</t>
  </si>
  <si>
    <t>A1.1</t>
  </si>
  <si>
    <t>Media</t>
  </si>
  <si>
    <t>A1.2</t>
  </si>
  <si>
    <t>A1.3</t>
  </si>
  <si>
    <t>Alta</t>
  </si>
  <si>
    <t>Baja</t>
  </si>
  <si>
    <t>No Aplica</t>
  </si>
  <si>
    <t>ANÁISIS Y DIAGNÓSTICO</t>
  </si>
  <si>
    <t>B</t>
  </si>
  <si>
    <t>FINANCIACIÓN</t>
  </si>
  <si>
    <t>B1</t>
  </si>
  <si>
    <t>Gestión ética de finanzas</t>
  </si>
  <si>
    <t>B1.1</t>
  </si>
  <si>
    <t>(añadir palabras clave)</t>
  </si>
  <si>
    <t>B1.2</t>
  </si>
  <si>
    <t>B1.3</t>
  </si>
  <si>
    <t>No aplica</t>
  </si>
  <si>
    <t>C</t>
  </si>
  <si>
    <t>C1</t>
  </si>
  <si>
    <t>Calidad del puesto de trabajo e igualdad</t>
  </si>
  <si>
    <t>C1.1</t>
  </si>
  <si>
    <t>C1.2</t>
  </si>
  <si>
    <t>C1.3</t>
  </si>
  <si>
    <t>C1.4</t>
  </si>
  <si>
    <t>C2</t>
  </si>
  <si>
    <t xml:space="preserve">Reparto justo del volumen de trabajo </t>
  </si>
  <si>
    <t>C2.1</t>
  </si>
  <si>
    <t>C3</t>
  </si>
  <si>
    <t>Promoción del comportamiento ecológico del equipo humano</t>
  </si>
  <si>
    <t>C3.1</t>
  </si>
  <si>
    <t>C3.2</t>
  </si>
  <si>
    <t>C3.3</t>
  </si>
  <si>
    <t>C4</t>
  </si>
  <si>
    <t>Reparto justo de la retribución</t>
  </si>
  <si>
    <t>C4.1</t>
  </si>
  <si>
    <t>C4.2</t>
  </si>
  <si>
    <t>Definir un sistema de retribución responsable que asegure un nivel de vida digno.</t>
  </si>
  <si>
    <t>C4.3</t>
  </si>
  <si>
    <t>C5</t>
  </si>
  <si>
    <t>Democracia interna y transparencia</t>
  </si>
  <si>
    <t>C5.1</t>
  </si>
  <si>
    <t>C5.2</t>
  </si>
  <si>
    <t>D</t>
  </si>
  <si>
    <t>D1</t>
  </si>
  <si>
    <t>D1.1</t>
  </si>
  <si>
    <t>D1.2</t>
  </si>
  <si>
    <t>D1.3</t>
  </si>
  <si>
    <t>D1.4</t>
  </si>
  <si>
    <t>D2</t>
  </si>
  <si>
    <t>D2.1</t>
  </si>
  <si>
    <t>D2.2</t>
  </si>
  <si>
    <t>D2.3</t>
  </si>
  <si>
    <t>D3</t>
  </si>
  <si>
    <t>D3.1</t>
  </si>
  <si>
    <t>D3.2</t>
  </si>
  <si>
    <t>D3.3</t>
  </si>
  <si>
    <t>D4</t>
  </si>
  <si>
    <t>D4.1</t>
  </si>
  <si>
    <t>D4.2</t>
  </si>
  <si>
    <t>D5</t>
  </si>
  <si>
    <t>D5.1</t>
  </si>
  <si>
    <t>D5.2</t>
  </si>
  <si>
    <t>D5.3</t>
  </si>
  <si>
    <t>E</t>
  </si>
  <si>
    <t>Ámbito Social: región, soberanía, generaciones futuras, sociedad civil, otras personas, y naturaleza</t>
  </si>
  <si>
    <t>E1</t>
  </si>
  <si>
    <t>E1.1</t>
  </si>
  <si>
    <t>E1.2</t>
  </si>
  <si>
    <t>E2</t>
  </si>
  <si>
    <t>E2.1</t>
  </si>
  <si>
    <t>E2.2</t>
  </si>
  <si>
    <t>E2.3</t>
  </si>
  <si>
    <t>E3</t>
  </si>
  <si>
    <t>Reducción de impactos ecológicos</t>
  </si>
  <si>
    <t>E3.3</t>
  </si>
  <si>
    <t>E4</t>
  </si>
  <si>
    <t>E4.1</t>
  </si>
  <si>
    <t>E4.2</t>
  </si>
  <si>
    <t>E5</t>
  </si>
  <si>
    <t>E5.1</t>
  </si>
  <si>
    <t>CÁLCULO DE LOS CRITERIOS</t>
  </si>
  <si>
    <t>TOTAL SUMA BALANCE:</t>
  </si>
  <si>
    <t>% cumplimiento</t>
  </si>
  <si>
    <t>Puntuacion</t>
  </si>
  <si>
    <t>Punt. Maxima</t>
  </si>
  <si>
    <t>Promoción del comportamiento ecológico de las personas empleadas</t>
  </si>
  <si>
    <t>E3.1</t>
  </si>
  <si>
    <t>E3.2</t>
  </si>
  <si>
    <t>Transparencia social y participación democrática (cogestión)</t>
  </si>
  <si>
    <t>N</t>
  </si>
  <si>
    <t>CRITERIOS NEGATIVOS</t>
  </si>
  <si>
    <t>N1</t>
  </si>
  <si>
    <t>Vulneración de la Dignidad Humana</t>
  </si>
  <si>
    <t>N1.1</t>
  </si>
  <si>
    <t>Vulneración de las Normas de Trabajo OIT/Derechos Humanos</t>
  </si>
  <si>
    <t>N1.2</t>
  </si>
  <si>
    <t>Productos en detrimento de la dignidad y derechos humanos</t>
  </si>
  <si>
    <t>N1.3</t>
  </si>
  <si>
    <t>Suministros, Outsourcing/Cooperación con empresas que vulneran los derechos humanos</t>
  </si>
  <si>
    <t>N2</t>
  </si>
  <si>
    <t>Comportamiento no solidario</t>
  </si>
  <si>
    <t>N2.1</t>
  </si>
  <si>
    <t>Compra hostil</t>
  </si>
  <si>
    <t>N2.2</t>
  </si>
  <si>
    <t>Bloqueo de patentes</t>
  </si>
  <si>
    <t>N2.3</t>
  </si>
  <si>
    <t>Dumping de precios</t>
  </si>
  <si>
    <t>N3</t>
  </si>
  <si>
    <t>Destrucción del ecosistema</t>
  </si>
  <si>
    <t>N3.1</t>
  </si>
  <si>
    <t>Gran contaminacion ecosistemas</t>
  </si>
  <si>
    <t>N3.2</t>
  </si>
  <si>
    <t>Incumplimiento grave de especificaciones medioambientales</t>
  </si>
  <si>
    <t>N3.3</t>
  </si>
  <si>
    <t>Obsolescencia programada (vida corta de los productos)</t>
  </si>
  <si>
    <t>N4</t>
  </si>
  <si>
    <t>Comportamiento socialmente injusto</t>
  </si>
  <si>
    <t>N4.2</t>
  </si>
  <si>
    <t>Reducción de puestos de trabajo o desplazamiento de la ubicación pese a ganancias</t>
  </si>
  <si>
    <t>N4.3</t>
  </si>
  <si>
    <t>Filiales en paraísos fiscales</t>
  </si>
  <si>
    <t>N4.4</t>
  </si>
  <si>
    <t>Interés del capital propio &gt;10%</t>
  </si>
  <si>
    <t>N5</t>
  </si>
  <si>
    <t>Comportamiento antidemocrático</t>
  </si>
  <si>
    <t>N5.1</t>
  </si>
  <si>
    <t>No revelación de todas las participaciones y filiales</t>
  </si>
  <si>
    <t>N5.2</t>
  </si>
  <si>
    <t>Impedimentos de comites de empresa</t>
  </si>
  <si>
    <t>N5.3</t>
  </si>
  <si>
    <t>No publicación de los flujos de filiales a lobbies</t>
  </si>
  <si>
    <t>N5.4</t>
  </si>
  <si>
    <t>Excesiva desigualdad de ingresos dentro del mercado</t>
  </si>
  <si>
    <t>SUMA TOTAL DEL BALANCE</t>
  </si>
  <si>
    <t>alta</t>
  </si>
  <si>
    <t>media</t>
  </si>
  <si>
    <t>baja</t>
  </si>
  <si>
    <t>no aplica</t>
  </si>
  <si>
    <t>Nota: Este balance no está auditado</t>
  </si>
  <si>
    <t>MATRIZ DEL BIEN COMÚN</t>
  </si>
  <si>
    <t>Balance Total:</t>
  </si>
  <si>
    <r>
      <rPr>
        <sz val="10"/>
        <color indexed="9"/>
        <rFont val="Arial"/>
        <family val="2"/>
      </rPr>
      <t xml:space="preserve">Valores </t>
    </r>
    <r>
      <rPr>
        <sz val="10"/>
        <color indexed="9"/>
        <rFont val="Wingdings 3"/>
        <family val="1"/>
      </rPr>
      <t xml:space="preserve">u
</t>
    </r>
    <r>
      <rPr>
        <sz val="10"/>
        <color indexed="9"/>
        <rFont val="Arial"/>
        <family val="2"/>
      </rPr>
      <t xml:space="preserve">Grupo contacto </t>
    </r>
    <r>
      <rPr>
        <sz val="10"/>
        <color indexed="9"/>
        <rFont val="Wingdings 3"/>
        <family val="1"/>
      </rPr>
      <t>q</t>
    </r>
  </si>
  <si>
    <t>Dignidad Humana</t>
  </si>
  <si>
    <t>Cooperación y Solidaridad</t>
  </si>
  <si>
    <t>Sosteniblidad ecológica</t>
  </si>
  <si>
    <t>Justicia Social</t>
  </si>
  <si>
    <t>Participación democrática y Transparencia</t>
  </si>
  <si>
    <t>de</t>
  </si>
  <si>
    <t>Criterios negativos</t>
  </si>
  <si>
    <t>Remuneración desigual entre mujeres y hombres</t>
  </si>
  <si>
    <t>RESUMEN BALANCE</t>
  </si>
  <si>
    <t>DIGNIDAD HUMANA</t>
  </si>
  <si>
    <t>COOPERACIÓN Y SOLIDARIDAD</t>
  </si>
  <si>
    <t>SOSTENIBILIDAD ECOLÓGICA</t>
  </si>
  <si>
    <t>JUSTICIA SOCIAL</t>
  </si>
  <si>
    <t>PARTICIPACIÓN DEMOCRÁTICA Y TRANSPARENCIA</t>
  </si>
  <si>
    <t>RESUMEN DEL BALANCE</t>
  </si>
  <si>
    <t>ENTORNO SOCIAL</t>
  </si>
  <si>
    <t xml:space="preserve">RESUMEN DEL BALANCE </t>
  </si>
  <si>
    <t>TOTAL</t>
  </si>
  <si>
    <t>A5.- Gestión transparente de los suministros.                       Gestión de compra ajustada a la legislación vigente.</t>
  </si>
  <si>
    <t>B2.- Gestión solidaria de las finanzas                                      Banca local, cooperativas financieras y economía social</t>
  </si>
  <si>
    <t>B4.- Gestión justa  de las finanzas                               Beneficios reinvertidos en obras sociales, y eliminación de su cartera tóxica.</t>
  </si>
  <si>
    <t>B5.- Gestión transparente y democrática de las finanzas.  Banca transparente en sus inversiones, captación de pasivo, y cooperativas financieras.</t>
  </si>
  <si>
    <t>E1.- Efecto social.                              Fomento de los valores éticos</t>
  </si>
  <si>
    <t>E2.- Creación de redes con otros agentes dentro y fuera del municipio.</t>
  </si>
  <si>
    <t>E3.- Fomento del comportamiento ecológico en el municipio.</t>
  </si>
  <si>
    <t>E4.- Deuda sostenible para no dejar carga a generaciones futuras</t>
  </si>
  <si>
    <t>D3.- Concepción ecológica en todos los servicios municipales y sostenibilidad de todos los elementos patrimoniales municipales.</t>
  </si>
  <si>
    <t xml:space="preserve">C1.- Calidad del puesto de trabajo e igualdad                       </t>
  </si>
  <si>
    <t>C2.- Reparto justo del volumen de trabajo</t>
  </si>
  <si>
    <t>C3.- Comportamiento ecológico de las personas empleadas.</t>
  </si>
  <si>
    <t>C4.- Reparto justo de la renta relacionada con las responsabilidades y acordes a un salario mínimo digno.</t>
  </si>
  <si>
    <t>C5.- Flujo democrático y transparente de la información.</t>
  </si>
  <si>
    <t>A2.1</t>
  </si>
  <si>
    <t>A2.2</t>
  </si>
  <si>
    <t>A2.3</t>
  </si>
  <si>
    <t>A2</t>
  </si>
  <si>
    <t>A3</t>
  </si>
  <si>
    <t>A3.1</t>
  </si>
  <si>
    <t>A3.2</t>
  </si>
  <si>
    <t>A3.3</t>
  </si>
  <si>
    <t>A4</t>
  </si>
  <si>
    <t>A4.1</t>
  </si>
  <si>
    <t>A4.2</t>
  </si>
  <si>
    <t>A5</t>
  </si>
  <si>
    <t>A5.1</t>
  </si>
  <si>
    <t>A5.2</t>
  </si>
  <si>
    <t>B2</t>
  </si>
  <si>
    <t>B2.1</t>
  </si>
  <si>
    <t>B2.2</t>
  </si>
  <si>
    <t>B3</t>
  </si>
  <si>
    <t>B3.1</t>
  </si>
  <si>
    <t>B3.2</t>
  </si>
  <si>
    <t>B4</t>
  </si>
  <si>
    <t>B4.1</t>
  </si>
  <si>
    <t>B5</t>
  </si>
  <si>
    <t>B5.1</t>
  </si>
  <si>
    <t>B5.2</t>
  </si>
  <si>
    <t>2.1.</t>
  </si>
  <si>
    <t>Hoja de cáculo del Balance del BC, Versión (ESP) 2.1.</t>
  </si>
  <si>
    <t>A2.4</t>
  </si>
  <si>
    <t>Gestión ecológica de las finanzas.</t>
  </si>
  <si>
    <t>C1.5</t>
  </si>
  <si>
    <t>C1.6</t>
  </si>
  <si>
    <t>C1.7</t>
  </si>
  <si>
    <t>C1.8</t>
  </si>
  <si>
    <t xml:space="preserve"> ¿Programas de prevención de la salud y sensibilización?                             </t>
  </si>
  <si>
    <t xml:space="preserve"> ¿Reducciones de la jornada laboral normal y repercusión con los sueldos?.                                     </t>
  </si>
  <si>
    <t>C3.4</t>
  </si>
  <si>
    <t>='2. Análisis y Diagnóstico C2'!D8</t>
  </si>
  <si>
    <t>¿Cómo contribuye el Ayuntamiento a la elevación o mejora de calidad de vida?</t>
  </si>
  <si>
    <t>D1.5</t>
  </si>
  <si>
    <t>D2.4</t>
  </si>
  <si>
    <t>D2.5</t>
  </si>
  <si>
    <t>D3.4</t>
  </si>
  <si>
    <t>D3.5</t>
  </si>
  <si>
    <t>D4.3</t>
  </si>
  <si>
    <t>D4.4</t>
  </si>
  <si>
    <t>D5.4</t>
  </si>
  <si>
    <t>D5.5</t>
  </si>
  <si>
    <t>D5.6</t>
  </si>
  <si>
    <t xml:space="preserve">INFRAESTRUCTURAS Y MEDIOS </t>
  </si>
  <si>
    <t>SERVICIOS BÁSICOS CALIDAD DE VIDA</t>
  </si>
  <si>
    <t>CONCEPCION ECOLOGICA EN TODOS LOS SERVICIOS</t>
  </si>
  <si>
    <t>AUMENTO DE LOS ESTANDARES DE TRANSPARENCIA</t>
  </si>
  <si>
    <t>DEUDA SOSTENIBLE PARA NO DEJAR CARGA A GENERACIONES FUTURAS.</t>
  </si>
  <si>
    <t xml:space="preserve">E3.1 </t>
  </si>
  <si>
    <t>E1.3</t>
  </si>
  <si>
    <t>E1.4</t>
  </si>
  <si>
    <t>E2.4</t>
  </si>
  <si>
    <t>Hoja de Cáculo Balance del Bien Común de municipios, Versión (ESP) 2.1.</t>
  </si>
  <si>
    <t>DEUDA SOSTENIBLE</t>
  </si>
  <si>
    <t>miguelriberaesteve@gmail.com</t>
  </si>
  <si>
    <t>Con esta herramienta se puede calcular la puntuación del Bien Común de su ayuntamiento. El uso de esta herramienta es opcional y está destinado a ser utilizado junto a la Guía del BBCM. Para completar el proceso de auditoría de su organización, es necesario redactar la Memoria del BBC. La puntuación definitiva se da en la auditoría y podrá diferir de los valores que se introducen en esta hoja de cálculo .</t>
  </si>
  <si>
    <t>PROVEEDORAS/ES</t>
  </si>
  <si>
    <t>Hoja de Cálculo Balance del Bien Común de municipios, Versión (ESP) 2.1.</t>
  </si>
  <si>
    <t xml:space="preserve"> ¿Qué sistema de rotación se aplica a  proveedoras/es de su territorio?                                      </t>
  </si>
  <si>
    <t xml:space="preserve"> ¿Cómo puntúa en los contratos de compra la cercanía del proveedor o proveedora?                                  </t>
  </si>
  <si>
    <t xml:space="preserve"> ¿Cuál es el Periodo Medio de Pago (pmp) a proveedoras/es y su comparativo con ejercicios anteriores?                                    </t>
  </si>
  <si>
    <t xml:space="preserve"> ¿Qué modelo de contratación de personal utiliza el proveedor o proveedora?                                     </t>
  </si>
  <si>
    <t xml:space="preserve"> ¿Qué afinidad tiene los/as proveedores/as con la EBC?                                     </t>
  </si>
  <si>
    <t>PROVEEDORES/AS</t>
  </si>
  <si>
    <t xml:space="preserve">GESTIÓN SOSTENIBLE DE LOS SUMINISTROS. Elección de proveedores/as que generen una producción sostenible y ecológica con certificación        </t>
  </si>
  <si>
    <t xml:space="preserve"> ¿Cómo se mide el método de reciclaje que utiliza el/la proveedor/a?                                       </t>
  </si>
  <si>
    <t xml:space="preserve"> ¿Cómo se mide el grado de sostenibilidad de proveedores/as?                                    </t>
  </si>
  <si>
    <t xml:space="preserve">¿Cómo fomenta entre sus proveedores/as los valores ecológicos y de sostenibilidad?                                     </t>
  </si>
  <si>
    <t>GESTIÓN SOCIAL DE LOS SUMINISTROS. Elección de proveedores/as que realicen inversiones sociales con sus recursos  y creen empleo local</t>
  </si>
  <si>
    <t xml:space="preserve"> ¿Qué  incidencia tiene la inversión social del proveedor/a en la decisión de su contratación?.                                       </t>
  </si>
  <si>
    <t xml:space="preserve">GESTIÓN TRANSPARENTE DE LOS SUMINISTROS. Gestión de la compra ajustada a la legislación vigente.   </t>
  </si>
  <si>
    <t>Comprobar qué tipo de contratación municipal se publica para la adquisición de bienes, productos o servicios</t>
  </si>
  <si>
    <t xml:space="preserve"> ¿Participa el Ayuntamiento como entidad promotora en alguna propuesta de banca ética?                                        </t>
  </si>
  <si>
    <t xml:space="preserve"> ¿Con qué criterio se selecciona la entidad bancaria para la gestión de los fondos del municipio?                                       </t>
  </si>
  <si>
    <t>GESTIÓN SOLIDARIA DE LAS FINANZAS. Banca local, cooperativas financieras y de economía social.</t>
  </si>
  <si>
    <t xml:space="preserve">¿Se fomenta entre las entidades financieras locales la realización de acciones en beneficio de la comunidad?                                     </t>
  </si>
  <si>
    <t xml:space="preserve"> ¿Realiza la entidad financiera préstamos solidarios a proyectos sociales e inversiones socialmente responsables?                                    </t>
  </si>
  <si>
    <t>GESTIÓN ECOLÓGICA DE LA FINANZAS. Elección de Entidades que gestionen ecológicamente sus productos.</t>
  </si>
  <si>
    <t xml:space="preserve"> ¿Cuál es el compromiso de la entidad bancaria con la gestión de sus residuos?                           </t>
  </si>
  <si>
    <t xml:space="preserve"> ¿Realiza la entidad financiera acciones que propician un desarrollo ecológicamente sostenible?                                       </t>
  </si>
  <si>
    <t>GESTIÓN JUSTA DE LAS FINANZAS. Reinversión de beneficios en obras sociales y eliminación de su cartera tóxica.</t>
  </si>
  <si>
    <t xml:space="preserve"> ¿Realiza la entidad financiera préstamos solidarios a proyectos sociales?                                     </t>
  </si>
  <si>
    <t>GESTIÓN TRANSPARENTE Y DEMOCRÁTICA DE LAS FINANZAS. Entidades transparentes en sus inversores, captación de pasivos y cooperativas financieras</t>
  </si>
  <si>
    <t xml:space="preserve"> ¿Qué análisis realiza del trato que la entidad bancaria realiza hacia la ciudadanía con problemas financieros (situaciones de desahucios, pobreza energética, etc.)?                                     </t>
  </si>
  <si>
    <t xml:space="preserve"> ¿Qué análisis se realiza de las inversiones y captaciones de pasivos que la entidad bancaria realiza de los fondos públicos que el municipio aporta?                              </t>
  </si>
  <si>
    <t>FUNCIONARIOS/AS Y TRABAJADORES/AS MUNICIPALES</t>
  </si>
  <si>
    <t xml:space="preserve">¿Organización propia del tiempo de trabajo, satisfacción con el puesto de trabajo?                                      </t>
  </si>
  <si>
    <t xml:space="preserve"> ¿Alimentación durante la jornada laboral del personal empleado y fomento de hábitos saludables?                        </t>
  </si>
  <si>
    <t xml:space="preserve">¿Movilidad del personal empleado en la jornada laboral?                                     </t>
  </si>
  <si>
    <t>RELACION CON  LA CIUDADANÍA</t>
  </si>
  <si>
    <t xml:space="preserve"> ¿Cómo contribuye el Ayuntamiento a la seguridad ciudadana?                                        </t>
  </si>
  <si>
    <t xml:space="preserve"> ¿Fomenta la creación de mercados de proximidad?                                      </t>
  </si>
  <si>
    <t xml:space="preserve"> ¿Cómo impulsa el sistema asociativo del municipio?                                     </t>
  </si>
  <si>
    <t xml:space="preserve"> ¿Organiza alguna modalidad de banco del tiempo?                                     </t>
  </si>
  <si>
    <t xml:space="preserve"> ¿Cómo se gestiona la exclusión social?                                    </t>
  </si>
  <si>
    <t>RELACIÓN CON  LA CIUDADANÍA</t>
  </si>
  <si>
    <t xml:space="preserve"> ¿Qué sistema de potenciación y de formación se realiza sobre el reciclado y el desarrollo ecológico?            </t>
  </si>
  <si>
    <t xml:space="preserve"> ¿Los servicios municipales son prestados de forma ecológica?                                      </t>
  </si>
  <si>
    <t xml:space="preserve"> ¿Realiza búsquedas del ahorro energético y desarrollo de las energías renovables?                                        </t>
  </si>
  <si>
    <t xml:space="preserve"> ¿Qué formación se proporciona para facilitar una búsqueda activa  de empleo?                                     </t>
  </si>
  <si>
    <t xml:space="preserve"> ¿Qué políticas activas se desarrollan para la resolución de necesidades económicas en situaciones de precariedad social?                     </t>
  </si>
  <si>
    <t xml:space="preserve"> ¿Qué criterios se aplican para asegurar la justicia social en todas las politicas dirigidas a las personas y colectivos más vulnerables?                  </t>
  </si>
  <si>
    <t>AUMENTO DE LOS ESTÁNDARES DE TRANSPARENCIA MUNICIPAL Y FOMENTO DE LA PARTICIPACION CIUDADANA.</t>
  </si>
  <si>
    <t xml:space="preserve"> ¿Qué sistema se prevé para solicitar el préstamo de espacios públicos?                                    </t>
  </si>
  <si>
    <t xml:space="preserve"> ¿Qué políticas de presupuesto participativo y/o consultas ciudadanas del gasto realizan?                                     </t>
  </si>
  <si>
    <t xml:space="preserve"> ¿Cómo se articula la participación ciudadana en la prestación de los servicios públicos?                                       </t>
  </si>
  <si>
    <t>FINANCIADORAS/ES</t>
  </si>
  <si>
    <t>A: Proveedoras/es</t>
  </si>
  <si>
    <t>B: Financiadoras/es</t>
  </si>
  <si>
    <t>E: Ámbito Social</t>
  </si>
  <si>
    <t>A1.- Gestión ética de los suministros.                       Elección de proveedoras/es responsables de suministros, comercio justo  y productos éticos.</t>
  </si>
  <si>
    <t>A2.- Gestión solidaria de los suministros.                       Elección prioritaria de proveedoras/es locales y regionales.</t>
  </si>
  <si>
    <t>A3.- Gestión sostenible de los suministros.                       Elección de proveedoras/es que generen una producción sostenible y ecológica con certificación.</t>
  </si>
  <si>
    <t>A4.- Gestión social de los suministros.                       Elección de proveedoras/es que realicen inversiones sociales con sus recursos y creen empleo local.</t>
  </si>
  <si>
    <t>B1.- Gestión ética de las finanzas                               Banca ética o, en su defecto, las entidades más comprometidas socialmente</t>
  </si>
  <si>
    <t>B3.- Gestión ecológica de las finanzas                               Elección de entidades que gestionen ecológicamente sus residuos</t>
  </si>
  <si>
    <t>D1.- Servicios básicos que garanticen la calidad de vida a toda la ciudadanía</t>
  </si>
  <si>
    <t>D2.- Infraestructuras y medios para la generación de Bien Común por agentes sociales.</t>
  </si>
  <si>
    <t>D5.- Aumento de los estándares de transparencia municipal y fomento de la participación ciudadana.</t>
  </si>
  <si>
    <t>E5.- Fomento de los valores democráticos y la participación activa de la ciudadanía en la gestión del municipio.</t>
  </si>
  <si>
    <t>FOMENTO DE LOS VALORES DEMOCRATICOS Y DE LA PARTICIPACION ACTIVA DE LA CIUDADANÍA EN LA GESTION</t>
  </si>
  <si>
    <t>FOMENTO DEL COMPORTAMIENTO ECOLÓGICO EN EL MUNICIPIO.</t>
  </si>
  <si>
    <t>CREACIÓN DE REDES CON OTROS AGENTES DENTRO Y FUERA DEL MUNICIPIO.</t>
  </si>
  <si>
    <t xml:space="preserve"> ¿Qué campañas realizan para impulsar la aplicación y desarrollo de los Derechos Humanos?                                       </t>
  </si>
  <si>
    <t xml:space="preserve"> ¿Qué participación ciudadana se desarrolla para encontrar soluciones a los problemas del municipio?                    </t>
  </si>
  <si>
    <t xml:space="preserve"> ¿Cómo se materializa la transparencia y la publicación de los gastos municipales?                                 </t>
  </si>
  <si>
    <t>¿Se fomenta una cultura de la pluralidad y/o diversidad?</t>
  </si>
  <si>
    <t xml:space="preserve"> ¿Qué modelo de fiscalidad se pone en practica para generar un equilibrio entre las diferentes rentas de la ciudadanía?       </t>
  </si>
  <si>
    <t xml:space="preserve"> ¿Cómo contribuye el Ayuntamiento al incremento de la calidad de vida de toda la ciudadanía?                         </t>
  </si>
  <si>
    <t>A menor periodo medio de pago (en número de días), mejor valoración</t>
  </si>
  <si>
    <t xml:space="preserve">GESTIÓN SOLIDARIA DE LOS SUMINISTROS. Elección de prioritaria de proveedoras/es locales o regionales.        </t>
  </si>
  <si>
    <t xml:space="preserve"> ¿Se publican todos los contratos de adquisiciones que realiza el municipio?                                    </t>
  </si>
  <si>
    <t>Utilizar criterios sociales, de género, ambientales y de innovación social como elementos determinantes para la adjudicación de contratos menores.</t>
  </si>
  <si>
    <t>% de la información disponible sobre el destino de los fondos</t>
  </si>
  <si>
    <t xml:space="preserve"> ¿Programas de formación para las personas empleadas por el Ayuntamiento?                                       </t>
  </si>
  <si>
    <t xml:space="preserve">¿Se calcula la huella ecológica (de carbono) del personal empleado?                                  </t>
  </si>
  <si>
    <t>INFRAESTRUCTURAS Y MEDIOS PARA LA GENERACION DEL BIEN COMUN POR AGENTES SOCIALES</t>
  </si>
  <si>
    <t>CONCEPCIÓN ECOLÓGICA DE TODOS LOS SERVICIOS MUNICIPALES Y SOSTENIBILIDAD DE LOS ELEMENTOS PATRIMONIALES</t>
  </si>
  <si>
    <t xml:space="preserve"> ¿Se mancomunan los esfuerzos para un programa de apoyo sostenible de los espacios ecológicos municipales?                </t>
  </si>
  <si>
    <t xml:space="preserve"> ¿Se mancomunan esfuerzos entre los municipios cercanos para fomentar la dignidad humana?                                      </t>
  </si>
  <si>
    <t xml:space="preserve"> ¿Cómo se relacionan los ayuntamientos con asociaciones especializadas?                                  </t>
  </si>
  <si>
    <t>¿Se crean reservas de tierra?</t>
  </si>
  <si>
    <t xml:space="preserve"> ¿Se fomentan de forma sostenible las vías verdes?                         </t>
  </si>
  <si>
    <t>¿Se fomenta la creación de redes vecinales para impulsar la solidaridad?</t>
  </si>
  <si>
    <t>EFECTO SOCIAL. Fomento de los valores éticos.</t>
  </si>
  <si>
    <t>% rotación entre los proveedoras/es de un mismo producto</t>
  </si>
  <si>
    <t xml:space="preserve"> ¿Configuración ergonómica del puesto de trabajo, facilidad para elección del puesto, disponibilidad de espacios de descanso o relajación,etc.?                                   </t>
  </si>
  <si>
    <t xml:space="preserve"> ¿Se prevén programas de prevención de la salud psíquica (en número de días por persona empleada y año)? ¿Pueden variarse los contenidos previstos en dichos programas?</t>
  </si>
  <si>
    <t xml:space="preserve"> ¿Horarios de trabajo flexibles y consensuados directamente con trabajadores/as o sus representantes?                       </t>
  </si>
  <si>
    <t xml:space="preserve"> ¿Igualdad en el trato entre mujeres y hombres?                                        </t>
  </si>
  <si>
    <t xml:space="preserve"> ¿Cuál es la diferencia entre salarios internos en el Ayuntamiento?                                    </t>
  </si>
  <si>
    <t xml:space="preserve">¿Grado de transparencia municipal?                                     </t>
  </si>
  <si>
    <t>SERVICIOS BÁSICOS QUE GARANTICEN LA CALIDAD DE VIDA A TODOS SUS HABITANTES.</t>
  </si>
  <si>
    <t xml:space="preserve"> ¿Qué programa de eliminación de barreras arquitectónicas se está realizando?                                   </t>
  </si>
  <si>
    <t xml:space="preserve"> ¿Cómo participa el Ayuntamiento en la atención a las personas más desfavorecidas de la comunidad?                                    </t>
  </si>
  <si>
    <t xml:space="preserve"> ¿De qué espacios dinámicos dispone el Ayuntamiento para encuentros u otras actividades?                                      </t>
  </si>
  <si>
    <t>¿Cómo se defiende el Patrimonio material e inmaterial del municipio?</t>
  </si>
  <si>
    <t xml:space="preserve">¿Vienen definidas las características técnicas y ecológicas en los productos?                                 </t>
  </si>
  <si>
    <t xml:space="preserve">¿Marco estructural para un precio justo?                                      </t>
  </si>
  <si>
    <t xml:space="preserve"> ¿Utilización estratégica de la contratación pública?                                </t>
  </si>
  <si>
    <t xml:space="preserve"> ¿Se prevén reducciones de la jornada laboral normal? ¿Se repercute la reducción de jornada en los salarios de las personas empleadas?                                    </t>
  </si>
  <si>
    <t xml:space="preserve"> ¿Realizan apoyo y potenciación de proyectos sociales e innovadores a favor de la participación?                              </t>
  </si>
  <si>
    <t xml:space="preserve"> ¿Tienen creadas plataformas contra la discriminación social?                                        </t>
  </si>
  <si>
    <t xml:space="preserve">¿Urbanismo solidario?                      </t>
  </si>
  <si>
    <t xml:space="preserve"> ¿Cómo es la relación con el sistema asociativo que trabaja con los sectores más discriminados de la sociedad?     </t>
  </si>
  <si>
    <t xml:space="preserve"> ¿Cómo se fomenta el ahorro energético en el municipio?                                    </t>
  </si>
  <si>
    <t xml:space="preserve"> ¿Existe un Plan de amortización de la Deuda municipall?                                    </t>
  </si>
  <si>
    <t xml:space="preserve"> ¿Presupuesto municipal sostenible?                        </t>
  </si>
  <si>
    <t xml:space="preserve"> ¿Encuesta del Producto Interior de la Felicidad (PIF) de la ciudadanía con carácter bianual?                                     </t>
  </si>
  <si>
    <t>DISTRIBUCIÓN EQUITATIVA DE LA FISCALIDAD MUNICIPAL, PARA EVITAR SITUACIONES DE NECESIDAD A LA CIUDADANÍA</t>
  </si>
  <si>
    <t xml:space="preserve">FISCALIDAD MUNICIPAL </t>
  </si>
  <si>
    <t>D4.- Distribución equitativa de la fiscalidad municipal, para evitar situaciones de necesidad en la ciudadanía</t>
  </si>
  <si>
    <t>GESTIÓN ÉTICA DE LOS SUMINISTROS. Elección de proveedoras/es responsables de suministros, comercio justo  y productos éticos.</t>
  </si>
  <si>
    <t xml:space="preserve">¿Igualdad en el trato de personas desfavorecidas (ej. discapacitadas, migrantes, desempleadas de larga duración)?                                        </t>
  </si>
  <si>
    <t>Mantener horquilla en la diferencia de salarios internos en la Administración (desde un máx.1:10, hasta un máx 1:3)</t>
  </si>
  <si>
    <t xml:space="preserve"> ¿Se fomentan procesos democráticos en la toma de decisiones y en la selección del personal?                                     </t>
  </si>
  <si>
    <t>Gestión sostenible de los suministros.</t>
  </si>
  <si>
    <t xml:space="preserve">Gestión social de los suministros. </t>
  </si>
  <si>
    <t>Gestión ética de los suministros.</t>
  </si>
  <si>
    <t xml:space="preserve">Gestión solidaria de los suministros.  </t>
  </si>
  <si>
    <t>Gestión transparente de los suministros.</t>
  </si>
  <si>
    <t>Gestión ética de finanzas.</t>
  </si>
  <si>
    <t>Gestión solidaria de las finanzas.</t>
  </si>
  <si>
    <t>Gestión justa de las finanzas.</t>
  </si>
  <si>
    <t>Gestión transparente y democrática de las finanzas.</t>
  </si>
  <si>
    <t>Calidad del puesto de trabajo e igualdad.</t>
  </si>
  <si>
    <t>Reparto justo del volumen de trabajo.</t>
  </si>
  <si>
    <t>Reparto justo de la renta.</t>
  </si>
  <si>
    <t>Democracia interna y transparencia.</t>
  </si>
  <si>
    <t>CIUDADANÍA</t>
  </si>
  <si>
    <t>D: Ciudadanía</t>
  </si>
  <si>
    <t>RELACION CON LA CIUDADANÍA</t>
  </si>
  <si>
    <t>FUNCIONARIAS/OS Y TRABAJADORAS/ES MUNICIPALES</t>
  </si>
  <si>
    <t>C: Funcionarias/os y trabajadoras/es municipales</t>
  </si>
  <si>
    <t>Breve descripción del municipio:</t>
  </si>
  <si>
    <t>¿Plantilla municipal unipersonal?:</t>
  </si>
  <si>
    <t xml:space="preserve"> ¿Cómo se evalúa la aplicación de la sostenibilidad en proveedoras/es municipales?                                   </t>
  </si>
  <si>
    <r>
      <t>En la columna</t>
    </r>
    <r>
      <rPr>
        <i/>
        <sz val="11"/>
        <color indexed="63"/>
        <rFont val="Arial"/>
        <family val="2"/>
      </rPr>
      <t xml:space="preserve"> Relevancia</t>
    </r>
    <r>
      <rPr>
        <sz val="11"/>
        <color indexed="63"/>
        <rFont val="Arial"/>
        <family val="2"/>
      </rPr>
      <t xml:space="preserve">, se puede cambiar el peso de cualquier </t>
    </r>
    <r>
      <rPr>
        <b/>
        <sz val="11"/>
        <color indexed="63"/>
        <rFont val="Arial"/>
        <family val="2"/>
      </rPr>
      <t>Aspecto</t>
    </r>
    <r>
      <rPr>
        <sz val="11"/>
        <color indexed="63"/>
        <rFont val="Arial"/>
        <family val="2"/>
      </rPr>
      <t xml:space="preserve"> (A1.1, A1.2, ...) si piensa que es más o menos relevante para su organización, eligiendo, de la lista desplegable, la opción que más se ajuste. La distribución de los posibles puntos se ajustará automáticamente, así la suma total de todos los </t>
    </r>
    <r>
      <rPr>
        <b/>
        <sz val="11"/>
        <color indexed="63"/>
        <rFont val="Arial"/>
        <family val="2"/>
      </rPr>
      <t>Aspectos</t>
    </r>
    <r>
      <rPr>
        <sz val="11"/>
        <color indexed="63"/>
        <rFont val="Arial"/>
        <family val="2"/>
      </rPr>
      <t xml:space="preserve"> de cada </t>
    </r>
    <r>
      <rPr>
        <b/>
        <sz val="11"/>
        <color indexed="63"/>
        <rFont val="Arial"/>
        <family val="2"/>
      </rPr>
      <t>Tema</t>
    </r>
    <r>
      <rPr>
        <sz val="11"/>
        <color indexed="63"/>
        <rFont val="Arial"/>
        <family val="2"/>
      </rPr>
      <t xml:space="preserve"> será de 100%</t>
    </r>
  </si>
  <si>
    <t>El "Diagrama por grupos de interés" muestra los resultados de su organización en relación con cada grupo de contacto.</t>
  </si>
  <si>
    <t>Teléfono de contacto:</t>
  </si>
  <si>
    <t>Denominación:</t>
  </si>
  <si>
    <t>INFORMACIÓN GENERAL SOBRE EL AYUNTAMIENTO</t>
  </si>
  <si>
    <t>Evaluación de proveedores. Utilizar sistemas de evaluación de riesgos y la homologación de proveedores que incluyen aspectos éticos de buen gobierno, y de sostenibilidad económica, social y ambiental (Impacto de riesgos).</t>
  </si>
  <si>
    <t>Conocer qué tipo de contratación de personal está utilizando el proveedor, así como paridad hombre-mujer que tiene en la plantilla, si los operarios participación en beneficios, cuál es el límite máximo de ingresos según responsabilidad laboral (modelo EBC).</t>
  </si>
  <si>
    <t xml:space="preserve">Aplicar sistemas de auditoría ética de proveedores,  para comprobar la ficha técnica del producto, el protocolo de emergencia previsto para los productos tóxicos y/o peligrosos. Si hiciera falta, el  Plan  de reciclaje de los productos tóxicos.                  Perspectivas de cambio a productos no tóxicos (I+D+i)  </t>
  </si>
  <si>
    <t>Elección de proveedoras/es internacionales, nacionales, regionales o locales</t>
  </si>
  <si>
    <t>Promover la compra a empresas de la economía social y cooperativa (Cooperativas, sociedades laborales, centros especiales de trabajo, empresas de inserción ...) y empresas EBC</t>
  </si>
  <si>
    <t>Revisar si los proveedores tienen plan de seguridad e higiene laboral, realizan cursos de reciclaje ecológicos, analizar los modelos de inversión sostenible                 Exigencia a proveedores/as del cumplimiento de criterios EBC    en cuanto a sostenibilidad ecológica ...).</t>
  </si>
  <si>
    <t>Mínimo, Reciclaje interno de personas empleadas, y máximo el                                           compromiso verde con reciclaje y consumo de energía renovables</t>
  </si>
  <si>
    <t>. Generar campañas motivadoras, pagar mejores precios a las empresas que reciclan                                                    Contratar con empresas que se desarrollan a través de energías renovables.                                                   Promover campañas activas en la sociedad...).</t>
  </si>
  <si>
    <t>Mínimo, cumplimiento de los cinco criterios del Balance del Bien Común.                                           Y Máximo aplicación por proveedor/a de su balance EBC auditado...).</t>
  </si>
  <si>
    <t>A igual precio, quien realice un mejor reparto equitativo de las ganancias entre sus personas empleadas. Garantizar un crecimiento sostenible.  Repartir ganancias según criterios EBC entre propietarios/as.   Destinar el  5 % de ganancias a proyectos sociales...).</t>
  </si>
  <si>
    <t>Impulsar las finanzas y las inversiones socialmente responsables</t>
  </si>
  <si>
    <t xml:space="preserve"> ¿Tiene acuerdos de inversión social responsable, la entidad bancaria con la que trabaja?                                      </t>
  </si>
  <si>
    <t xml:space="preserve">Comprobar si nuestro Ayuntamiento participa de forma directa en la promoicón de una banca ética </t>
  </si>
  <si>
    <t>Vincular el sentido de los beneficios sociales por encima de los beneficios financieros.</t>
  </si>
  <si>
    <t>. Promover las entidades financieras de la economía social y cooperativa y entidades bancarias que realicen acciones en la comunidad.</t>
  </si>
  <si>
    <t>Desarrollar políticas, estrategias y planes para financiarse con entidades financieras respetuosas con los Derechos Humanos y unas condiciones laborales dignas.</t>
  </si>
  <si>
    <t>Tener programas para favorecer que las inversiones realizadas tengan como objetivo la consecución de la sostenibilidad ambiental</t>
  </si>
  <si>
    <t>Garantizar la implicación de los proveedores financieros en los retos del municipio.</t>
  </si>
  <si>
    <t>Analizar que tipo de reciclajes realiza la entidad financiera con respecto a la gestión de residuos.</t>
  </si>
  <si>
    <t>Lograr una implicación de la entidad financiera, de forma transparente y digna, encaminada a solucionar los problemas financieros con las personas con dificultades monetarias.</t>
  </si>
  <si>
    <t xml:space="preserve"> ¿La cultura del municipio está orientada hacia una concienciación ecológica?                                     </t>
  </si>
  <si>
    <t>Equilibrar las diferentes esferas vitales: laboral, familiar y personal</t>
  </si>
  <si>
    <t>Analizar si los puestos de trabajo están adaptados de forma ergonómica, y que sean aptos para la diversidad funcional, sin olvidarnos de aquellos espacios adicionales de descanso o relajación  (zonas verdes, cuarto de descanso. . .)</t>
  </si>
  <si>
    <t>Favorecer un entorno de trabajo saludable, y prevenir y fomentar la seguridad laboral, la salud física, los riesgos psicosociales y el bienestar físico y emocional de las personas</t>
  </si>
  <si>
    <t>Asegurar un estado mental saludable de todos los miembros de la plantilla municipal.</t>
  </si>
  <si>
    <t>Garantizar un crecimiento de formación personal, adaptado a las necesidades de su entorno.</t>
  </si>
  <si>
    <t>Fomentar y garantizar la igualdad de oportunidades y no discriminación en todos los procesos internos de reclutamiento, selección, promoción, movilidad, etc. por razones de sexo, edad, raza, religión, ideología o cualquier otra asociada a los derechos humanos fundamentales.</t>
  </si>
  <si>
    <t>Tratar en la medida de lo posible, que cada funcionario o trabajador municipal, sea suficiente para organizar su estrategia de trabajo, respetando las normativas correspondientes.</t>
  </si>
  <si>
    <t>Garantizar que ningún miembro de la población sea discriminado por sus características personales para el acceso al funcionariado o trabajadores municipales</t>
  </si>
  <si>
    <t>Organizar el trabajo de tal manera que se reduzca la necesidad de recurrir a la realización de horas extras. De esta manera se pueden crear nuevos puestos de trabajo.</t>
  </si>
  <si>
    <t>Fomentar la alimentación saludable, responsable, de comercio justo, ecológica y de proximidad entre los empleados y sus familias. En su caso, practicarlo en el propio ayuntamiento: comedor de empresa, máquinas de vending.</t>
  </si>
  <si>
    <t>Fomento de prácticas de movilidad sostenible entre las personas trabajadoras</t>
  </si>
  <si>
    <t>Promoción del consumo de energía proveniente de fuentes renovables y el ahorro energético (electricidad y gas), del ahorro de agua y del consumo responsable entre los empleados y sus familias</t>
  </si>
  <si>
    <t>Integración en los planes de formación de la sensibilización hacia el desarrollo sostenible y la práctica del comportamiento ecológico</t>
  </si>
  <si>
    <t>Transparencia e institucionalización</t>
  </si>
  <si>
    <t>Objetivo 1. Contar con un sistema de retribución transparente, en el que la estructura salarial, sus componentes y los criterios que la definen es conocida y compartida por todos.                                              Objetivo 2. Dotarse de órganos de supervisión y control sobre el sistema retributivo en el que estén representados los diferentes grupos que puedan participar en su definición o bien que puedan ser afectados por el mismo (por ej. comisión de retribuciones).</t>
  </si>
  <si>
    <t xml:space="preserve">¿Salario mínimo, salario máximo?                                      </t>
  </si>
  <si>
    <t>. Generar estructuras de participación que fomentan la democracia interna, tanto de manera transversal -círculos de calidad, grupos de mejora, etc.- como de manera vertical para facilitar la participación en la toma de decisiones -encuestas de opinión, focus group , etc</t>
  </si>
  <si>
    <t>La designación, promoción, evaluación, contratación y retribución de todo el personal es realizada democráticamente por órganos o sistemas de participación</t>
  </si>
  <si>
    <t xml:space="preserve">Eliminar la totalidad de barreras arquitectónicas presentes en las instalaciones municipales, que garanticen el acceso para la población con limitaciones físicas, psíquicas o sensoriales  </t>
  </si>
  <si>
    <t>Aprobar un programa completo de prevención, intervención y resolución de conflictos asociado a la seguridad pública en el municipio.</t>
  </si>
  <si>
    <t>Alcanzar las mejores condiciones de bienestar integral para toda la ciudadanía en el municipio</t>
  </si>
  <si>
    <t>Fortalecer la resiliencia individual y comunitaria a través de programas específicos gestionados por los servicios sociales municipales</t>
  </si>
  <si>
    <t>Aprobar un plan de mejora de todos los servicios municipales con una previsión constante de su dotación presupuestaria</t>
  </si>
  <si>
    <t>Permitir el acceso gratuito de la totalidad del sistema asociativo municipal a los espacios públicos disponibles</t>
  </si>
  <si>
    <t>Apoyar técnica y económicamente la consolidación de espacios comerciales municipales que proporcionen a la ciudadanía productos y servicios de procedencia local.</t>
  </si>
  <si>
    <t>Implicar activamente a todo el sistema asociativo local en el diseño, desarrollo y evaluación de las acciones promovidas por el Ayuntamiento</t>
  </si>
  <si>
    <t>Gestión municipal de Bancos de Tiempo y otras fórmulas de intercambio cooperativo de bienes y servicios entre la ciudadanía</t>
  </si>
  <si>
    <t>Coordinar la intervención social municipal con el sistema asociativo local, desde el respeto a las necesidades de las personas y colectivos afectados</t>
  </si>
  <si>
    <t>Contribuir presupuestariamente al reciclaje de los residuos generados en el municipio</t>
  </si>
  <si>
    <t>Alcanzar el 100% de reciclaje sobre los residuos generados en todas las instalaciones y dependencias municipales</t>
  </si>
  <si>
    <t>Aplicar el 100% del Plan Municipal de Ahorro Energético aprobado para reducir progresivamente el consumo de energía en todas las instalaciones públicas municipales</t>
  </si>
  <si>
    <t>Impulsar y consolidar la agricultura ecológica en espacios urbanos y periurbanos como alternativa viable, sostenible y resiliente para la recuperación de la soberanía alimentaria del municipio</t>
  </si>
  <si>
    <t>Desarrollar todo el potencial de los recursos materiales e inmateriales existentes en el municipio</t>
  </si>
  <si>
    <t>Aprobar unas bases de fiscalidad municipal adecuadas para el nivel de renta disponible por la ciudadanía</t>
  </si>
  <si>
    <t>Poner en marcha medidas activas para favorecer la contratación de personas desempleadas en el municipio y reducir la tasa de desempleo municipal</t>
  </si>
  <si>
    <t>Poner en marcha medidas que favorezcan la reducción de la precariedad y exclusión sociales a través de la recuperación de la autonomía personal y colectiva</t>
  </si>
  <si>
    <t>Poner en marcha medidas específicas que atiendan los casos extremos de injusticia social sobre personas y colectivos vulnerables en la comunidad</t>
  </si>
  <si>
    <t>Aprobar bases que aseguren la pública concurrencia de la ciudadanía y del sistema asociativo a los espacios públicos disponibles</t>
  </si>
  <si>
    <t>Evaluar los presupuestos participativos o consultas ciudadanas sobre el gasto de manera conjunta con la ciudadanía y el sistema asociativo</t>
  </si>
  <si>
    <t>Celebrar reuniones ciudadanas periódicamente y con participación abierta para suscitar el debate público y la búsqueda de soluciones a los problemas del municipio</t>
  </si>
  <si>
    <t>Hacer pública la totalidad de los gastos públicos municipales en la página web oficial del Ayuntamiento</t>
  </si>
  <si>
    <t>Promover la gestión indirecta de servicios públicos municipales junto con agentes sociales</t>
  </si>
  <si>
    <t>Apoyar todas las iniciativas ciudadanas que fomenten la pluralidad, la diversidad, y la unidad en la diferencia</t>
  </si>
  <si>
    <t>Realizar campañas de sensibilización y divulgación sobre los Derechos Humanos con carácter permanente.</t>
  </si>
  <si>
    <t>Crear una plataforma municipal estable que luche contra cualquier forma de discriminación social (sexismo, xenofobia y racismo, homofobia, aporofobia, etc.)</t>
  </si>
  <si>
    <t>Promover la autogestión de proyectos sociales por la propia ciudadanía dentro del municipio</t>
  </si>
  <si>
    <t>Impulsar un modelo urbanístico compatible con un desarrollo sostenible y armónico del municipio</t>
  </si>
  <si>
    <t>Desarrollar un programa intermunicipal con dotación económica y técnica para ejecutar acciones conjuntas para beneficiar la dignidad humana.</t>
  </si>
  <si>
    <t>Obtener un impacto social positivo y sostenido en la comunidad</t>
  </si>
  <si>
    <t>Gestionar programas específicos conjuntamente con asociaciones especializadas</t>
  </si>
  <si>
    <t>Fortalecer la cohesión comunitaria a través de la acción conjunta de las redes vecinales existentes dentro del municipio</t>
  </si>
  <si>
    <t>Programar conjuntamente la gestión sostenible y eficiente de todos los espacios naturales intermunicipales</t>
  </si>
  <si>
    <t>Alcanzar la totalidad de instalaciones públicas incluidas en un programa municipal de descenso del consumo energético</t>
  </si>
  <si>
    <t>Crear un sistema asociativo de fomento, utilización y conservación de las vías verdes al servicio de la ciudadanía</t>
  </si>
  <si>
    <t>Amortizar el 100% del montante económico de la deuda municipal</t>
  </si>
  <si>
    <t>Elaborar un presupuesto municipal ajustado a los ingresos reales previstos que evite la destrucción de las zonas verdes del municipio para el cobro de plusvalías de obras.</t>
  </si>
  <si>
    <t>Diseñar, implementar y evaluar la Encuesta del Índice de la Felicidad en el municipio con una periodicidad bianual</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</si>
</sst>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numFmt numFmtId="165" formatCode="0_ ;[Red]\-0\ "/>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79">
    <font>
      <sz val="11"/>
      <color indexed="8"/>
      <name val="Calibri"/>
      <family val="2"/>
    </font>
    <font>
      <sz val="10"/>
      <name val="Arial"/>
      <family val="0"/>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sz val="10"/>
      <color indexed="8"/>
      <name val="Arial"/>
      <family val="2"/>
    </font>
    <font>
      <sz val="11"/>
      <color indexed="8"/>
      <name val="Arial"/>
      <family val="2"/>
    </font>
    <font>
      <b/>
      <sz val="16"/>
      <color indexed="50"/>
      <name val="Arial"/>
      <family val="2"/>
    </font>
    <font>
      <b/>
      <sz val="11"/>
      <color indexed="63"/>
      <name val="Arial"/>
      <family val="2"/>
    </font>
    <font>
      <b/>
      <sz val="11"/>
      <color indexed="50"/>
      <name val="Arial"/>
      <family val="2"/>
    </font>
    <font>
      <u val="single"/>
      <sz val="11"/>
      <color indexed="12"/>
      <name val="Calibri"/>
      <family val="2"/>
    </font>
    <font>
      <sz val="11"/>
      <color indexed="63"/>
      <name val="Arial"/>
      <family val="2"/>
    </font>
    <font>
      <sz val="11"/>
      <color indexed="50"/>
      <name val="Arial"/>
      <family val="2"/>
    </font>
    <font>
      <i/>
      <sz val="11"/>
      <color indexed="63"/>
      <name val="Arial"/>
      <family val="2"/>
    </font>
    <font>
      <sz val="11"/>
      <color indexed="9"/>
      <name val="Arial"/>
      <family val="2"/>
    </font>
    <font>
      <sz val="16"/>
      <color indexed="8"/>
      <name val="Arial"/>
      <family val="2"/>
    </font>
    <font>
      <sz val="9"/>
      <color indexed="63"/>
      <name val="Arial"/>
      <family val="2"/>
    </font>
    <font>
      <b/>
      <sz val="11"/>
      <color indexed="8"/>
      <name val="Arial"/>
      <family val="2"/>
    </font>
    <font>
      <sz val="10"/>
      <color indexed="9"/>
      <name val="Arial"/>
      <family val="2"/>
    </font>
    <font>
      <b/>
      <sz val="11"/>
      <color indexed="9"/>
      <name val="Arial"/>
      <family val="2"/>
    </font>
    <font>
      <b/>
      <sz val="8"/>
      <color indexed="9"/>
      <name val="Arial"/>
      <family val="2"/>
    </font>
    <font>
      <sz val="14"/>
      <name val="Cambria"/>
      <family val="1"/>
    </font>
    <font>
      <sz val="11"/>
      <name val="Arial"/>
      <family val="2"/>
    </font>
    <font>
      <sz val="9"/>
      <color indexed="8"/>
      <name val="Segoe UI"/>
      <family val="2"/>
    </font>
    <font>
      <sz val="8"/>
      <color indexed="8"/>
      <name val="Arial"/>
      <family val="2"/>
    </font>
    <font>
      <sz val="11"/>
      <color indexed="55"/>
      <name val="Arial"/>
      <family val="2"/>
    </font>
    <font>
      <sz val="11"/>
      <color indexed="22"/>
      <name val="Arial"/>
      <family val="2"/>
    </font>
    <font>
      <b/>
      <sz val="10"/>
      <color indexed="8"/>
      <name val="Arial"/>
      <family val="2"/>
    </font>
    <font>
      <b/>
      <sz val="10"/>
      <color indexed="63"/>
      <name val="Arial"/>
      <family val="2"/>
    </font>
    <font>
      <sz val="10"/>
      <color indexed="50"/>
      <name val="Arial"/>
      <family val="2"/>
    </font>
    <font>
      <b/>
      <sz val="15"/>
      <color indexed="50"/>
      <name val="Arial"/>
      <family val="2"/>
    </font>
    <font>
      <sz val="10"/>
      <color indexed="63"/>
      <name val="Arial"/>
      <family val="2"/>
    </font>
    <font>
      <sz val="10"/>
      <color indexed="9"/>
      <name val="Wingdings 3"/>
      <family val="1"/>
    </font>
    <font>
      <b/>
      <sz val="10"/>
      <color indexed="9"/>
      <name val="Arial"/>
      <family val="2"/>
    </font>
    <font>
      <b/>
      <sz val="11"/>
      <color indexed="8"/>
      <name val="Calibri"/>
      <family val="2"/>
    </font>
    <font>
      <sz val="11"/>
      <name val="Wingdings 3"/>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59"/>
        <bgColor indexed="64"/>
      </patternFill>
    </fill>
    <fill>
      <patternFill patternType="solid">
        <fgColor indexed="50"/>
        <bgColor indexed="64"/>
      </patternFill>
    </fill>
    <fill>
      <patternFill patternType="solid">
        <fgColor indexed="44"/>
        <bgColor indexed="64"/>
      </patternFill>
    </fill>
    <fill>
      <patternFill patternType="solid">
        <fgColor indexed="1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55"/>
      </top>
      <bottom style="thin">
        <color indexed="55"/>
      </bottom>
    </border>
    <border>
      <left>
        <color indexed="63"/>
      </left>
      <right>
        <color indexed="63"/>
      </right>
      <top style="thin">
        <color indexed="50"/>
      </top>
      <bottom style="thin">
        <color indexed="50"/>
      </bottom>
    </border>
    <border>
      <left>
        <color indexed="63"/>
      </left>
      <right>
        <color indexed="63"/>
      </right>
      <top>
        <color indexed="63"/>
      </top>
      <bottom style="thin">
        <color indexed="55"/>
      </bottom>
    </border>
    <border>
      <left style="thin">
        <color indexed="55"/>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color indexed="55"/>
      </left>
      <right style="thin">
        <color indexed="55"/>
      </right>
      <top style="thin">
        <color indexed="55"/>
      </top>
      <bottom>
        <color indexed="63"/>
      </bottom>
    </border>
    <border>
      <left>
        <color indexed="63"/>
      </left>
      <right>
        <color indexed="63"/>
      </right>
      <top style="thin">
        <color indexed="55"/>
      </top>
      <bottom>
        <color indexed="63"/>
      </bottom>
    </border>
    <border>
      <left>
        <color indexed="63"/>
      </left>
      <right>
        <color indexed="63"/>
      </right>
      <top>
        <color indexed="63"/>
      </top>
      <bottom style="thin">
        <color indexed="50"/>
      </bottom>
    </border>
    <border>
      <left>
        <color indexed="63"/>
      </left>
      <right>
        <color indexed="63"/>
      </right>
      <top style="thin">
        <color indexed="50"/>
      </top>
      <bottom>
        <color indexed="63"/>
      </bottom>
    </border>
    <border>
      <left>
        <color indexed="63"/>
      </left>
      <right>
        <color indexed="63"/>
      </right>
      <top style="thin">
        <color indexed="50"/>
      </top>
      <bottom style="thin">
        <color indexed="55"/>
      </bottom>
    </border>
    <border>
      <left>
        <color indexed="63"/>
      </left>
      <right>
        <color indexed="63"/>
      </right>
      <top style="thin">
        <color indexed="55"/>
      </top>
      <bottom style="thin">
        <color indexed="50"/>
      </bottom>
    </border>
    <border>
      <left style="thin">
        <color indexed="55"/>
      </left>
      <right>
        <color indexed="63"/>
      </right>
      <top style="thin">
        <color indexed="55"/>
      </top>
      <bottom>
        <color indexed="63"/>
      </bottom>
    </border>
    <border>
      <left style="thin">
        <color indexed="55"/>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medium"/>
      <right style="medium"/>
      <top style="medium"/>
      <bottom style="medium"/>
    </border>
    <border>
      <left>
        <color indexed="63"/>
      </left>
      <right>
        <color indexed="63"/>
      </right>
      <top style="thin">
        <color indexed="55"/>
      </top>
      <bottom style="thin"/>
    </border>
    <border>
      <left>
        <color indexed="63"/>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color indexed="63"/>
      </left>
      <right style="thin">
        <color indexed="55"/>
      </right>
      <top style="thin">
        <color indexed="55"/>
      </top>
      <bottom>
        <color indexed="63"/>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9" fillId="23" borderId="0" applyNumberFormat="0" applyBorder="0" applyAlignment="0" applyProtection="0"/>
    <xf numFmtId="0" fontId="62" fillId="24" borderId="0" applyNumberFormat="0" applyBorder="0" applyAlignment="0" applyProtection="0"/>
    <xf numFmtId="0" fontId="63" fillId="25" borderId="1" applyNumberFormat="0" applyAlignment="0" applyProtection="0"/>
    <xf numFmtId="0" fontId="64" fillId="26"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7" fillId="33" borderId="1" applyNumberFormat="0" applyAlignment="0" applyProtection="0"/>
    <xf numFmtId="0" fontId="10"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68" fillId="0" borderId="0" applyNumberFormat="0" applyFill="0" applyBorder="0" applyAlignment="0" applyProtection="0"/>
    <xf numFmtId="0" fontId="69" fillId="36"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8" fillId="37" borderId="0" applyNumberFormat="0" applyBorder="0" applyAlignment="0" applyProtection="0"/>
    <xf numFmtId="0" fontId="13" fillId="0" borderId="0">
      <alignment/>
      <protection/>
    </xf>
    <xf numFmtId="0" fontId="0" fillId="0" borderId="0">
      <alignment/>
      <protection/>
    </xf>
    <xf numFmtId="0" fontId="0" fillId="38" borderId="4" applyNumberFormat="0" applyFont="0" applyAlignment="0" applyProtection="0"/>
    <xf numFmtId="0" fontId="5" fillId="37" borderId="5" applyNumberFormat="0" applyAlignment="0" applyProtection="0"/>
    <xf numFmtId="9" fontId="1" fillId="0" borderId="0" applyFill="0" applyBorder="0" applyAlignment="0" applyProtection="0"/>
    <xf numFmtId="0" fontId="70" fillId="25"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75" fillId="0" borderId="8" applyNumberFormat="0" applyFill="0" applyAlignment="0" applyProtection="0"/>
    <xf numFmtId="0" fontId="66" fillId="0" borderId="9" applyNumberFormat="0" applyFill="0" applyAlignment="0" applyProtection="0"/>
    <xf numFmtId="0" fontId="76" fillId="0" borderId="10" applyNumberFormat="0" applyFill="0" applyAlignment="0" applyProtection="0"/>
    <xf numFmtId="0" fontId="9" fillId="0" borderId="0" applyNumberFormat="0" applyFill="0" applyBorder="0" applyAlignment="0" applyProtection="0"/>
  </cellStyleXfs>
  <cellXfs count="279">
    <xf numFmtId="0" fontId="0" fillId="0" borderId="0" xfId="0" applyAlignment="1">
      <alignment/>
    </xf>
    <xf numFmtId="0" fontId="14" fillId="0" borderId="0" xfId="0" applyFont="1" applyAlignment="1">
      <alignment vertical="center"/>
    </xf>
    <xf numFmtId="0" fontId="14" fillId="39" borderId="0" xfId="0" applyFont="1" applyFill="1" applyAlignment="1">
      <alignment vertical="center"/>
    </xf>
    <xf numFmtId="0" fontId="16" fillId="39" borderId="0" xfId="0" applyFont="1" applyFill="1" applyAlignment="1">
      <alignment vertical="center"/>
    </xf>
    <xf numFmtId="0" fontId="18" fillId="39" borderId="0" xfId="56" applyNumberFormat="1" applyFont="1" applyFill="1" applyBorder="1" applyAlignment="1" applyProtection="1">
      <alignment horizontal="left" vertical="top" wrapText="1"/>
      <protection/>
    </xf>
    <xf numFmtId="0" fontId="19" fillId="39" borderId="0" xfId="0" applyFont="1" applyFill="1" applyAlignment="1">
      <alignment vertical="top" wrapText="1"/>
    </xf>
    <xf numFmtId="0" fontId="19" fillId="39" borderId="0" xfId="0" applyFont="1" applyFill="1" applyAlignment="1">
      <alignment vertical="center" wrapText="1"/>
    </xf>
    <xf numFmtId="0" fontId="20" fillId="39" borderId="0" xfId="56" applyNumberFormat="1" applyFont="1" applyFill="1" applyBorder="1" applyAlignment="1" applyProtection="1">
      <alignment horizontal="right" vertical="top" wrapText="1"/>
      <protection/>
    </xf>
    <xf numFmtId="0" fontId="20" fillId="39" borderId="0" xfId="0" applyFont="1" applyFill="1" applyAlignment="1">
      <alignment horizontal="left" vertical="center" wrapText="1"/>
    </xf>
    <xf numFmtId="0" fontId="19" fillId="39" borderId="0" xfId="0" applyFont="1" applyFill="1" applyAlignment="1">
      <alignment horizontal="left" vertical="center" wrapText="1"/>
    </xf>
    <xf numFmtId="0" fontId="14" fillId="39" borderId="0" xfId="0" applyFont="1" applyFill="1" applyBorder="1" applyAlignment="1" applyProtection="1">
      <alignment vertical="center"/>
      <protection locked="0"/>
    </xf>
    <xf numFmtId="0" fontId="19" fillId="39" borderId="0" xfId="0" applyFont="1" applyFill="1" applyAlignment="1">
      <alignment horizontal="left" vertical="center"/>
    </xf>
    <xf numFmtId="0" fontId="14" fillId="39" borderId="0" xfId="0" applyFont="1" applyFill="1" applyBorder="1" applyAlignment="1">
      <alignment vertical="center"/>
    </xf>
    <xf numFmtId="0" fontId="14" fillId="0" borderId="0" xfId="0" applyFont="1" applyAlignment="1">
      <alignment horizontal="left" vertical="center"/>
    </xf>
    <xf numFmtId="0" fontId="14" fillId="39" borderId="0" xfId="0" applyFont="1" applyFill="1" applyAlignment="1">
      <alignment horizontal="center" vertical="center"/>
    </xf>
    <xf numFmtId="0" fontId="14" fillId="39" borderId="0" xfId="0" applyFont="1" applyFill="1" applyAlignment="1">
      <alignment horizontal="left" vertical="center"/>
    </xf>
    <xf numFmtId="0" fontId="23" fillId="39" borderId="0" xfId="0" applyFont="1" applyFill="1" applyAlignment="1">
      <alignment horizontal="left" vertical="center"/>
    </xf>
    <xf numFmtId="0" fontId="16" fillId="39" borderId="11" xfId="0" applyFont="1" applyFill="1" applyBorder="1" applyAlignment="1">
      <alignment horizontal="left" vertical="center" indent="1"/>
    </xf>
    <xf numFmtId="0" fontId="20" fillId="39" borderId="12" xfId="0" applyFont="1" applyFill="1" applyBorder="1" applyAlignment="1" applyProtection="1">
      <alignment horizontal="left" vertical="center" indent="1"/>
      <protection locked="0"/>
    </xf>
    <xf numFmtId="0" fontId="19" fillId="39" borderId="11" xfId="0" applyFont="1" applyFill="1" applyBorder="1" applyAlignment="1">
      <alignment horizontal="left" vertical="center" indent="1"/>
    </xf>
    <xf numFmtId="0" fontId="19" fillId="39" borderId="13" xfId="0" applyFont="1" applyFill="1" applyBorder="1" applyAlignment="1">
      <alignment horizontal="left" vertical="center" indent="1"/>
    </xf>
    <xf numFmtId="0" fontId="19" fillId="39" borderId="0" xfId="0" applyFont="1" applyFill="1" applyBorder="1" applyAlignment="1">
      <alignment horizontal="left" vertical="center" indent="1"/>
    </xf>
    <xf numFmtId="0" fontId="24" fillId="39" borderId="0" xfId="0" applyNumberFormat="1" applyFont="1" applyFill="1" applyBorder="1" applyAlignment="1">
      <alignment horizontal="right" vertical="center"/>
    </xf>
    <xf numFmtId="0" fontId="14" fillId="39" borderId="0" xfId="0" applyFont="1" applyFill="1" applyAlignment="1">
      <alignment horizontal="left" vertical="center" indent="1"/>
    </xf>
    <xf numFmtId="0" fontId="22" fillId="39" borderId="0" xfId="0" applyFont="1" applyFill="1" applyAlignment="1">
      <alignment horizontal="left" vertical="center" indent="1"/>
    </xf>
    <xf numFmtId="0" fontId="25" fillId="39" borderId="0" xfId="0" applyFont="1" applyFill="1" applyAlignment="1">
      <alignment horizontal="left" vertical="center" indent="1"/>
    </xf>
    <xf numFmtId="0" fontId="20" fillId="39" borderId="0" xfId="0" applyFont="1" applyFill="1" applyAlignment="1">
      <alignment horizontal="left" vertical="center" indent="1"/>
    </xf>
    <xf numFmtId="0" fontId="20" fillId="39" borderId="0" xfId="0" applyFont="1" applyFill="1" applyBorder="1" applyAlignment="1">
      <alignment horizontal="left" vertical="center" indent="1"/>
    </xf>
    <xf numFmtId="0" fontId="16" fillId="39" borderId="11" xfId="0" applyFont="1" applyFill="1" applyBorder="1" applyAlignment="1">
      <alignment horizontal="left" vertical="center" wrapText="1" indent="1"/>
    </xf>
    <xf numFmtId="0" fontId="25" fillId="39" borderId="0" xfId="0" applyFont="1" applyFill="1" applyAlignment="1">
      <alignment vertical="center"/>
    </xf>
    <xf numFmtId="0" fontId="20" fillId="39" borderId="0" xfId="0" applyFont="1" applyFill="1" applyAlignment="1">
      <alignment horizontal="left" vertical="center"/>
    </xf>
    <xf numFmtId="0" fontId="19" fillId="39" borderId="11" xfId="0" applyFont="1" applyFill="1" applyBorder="1" applyAlignment="1">
      <alignment horizontal="left" vertical="center" wrapText="1" indent="1"/>
    </xf>
    <xf numFmtId="0" fontId="14" fillId="0" borderId="0" xfId="0" applyFont="1" applyAlignment="1">
      <alignment horizontal="center" vertical="center"/>
    </xf>
    <xf numFmtId="0" fontId="14" fillId="0" borderId="0" xfId="0" applyFont="1" applyAlignment="1">
      <alignment horizontal="left" vertical="center" indent="1"/>
    </xf>
    <xf numFmtId="0" fontId="0" fillId="0" borderId="0" xfId="0" applyFont="1" applyAlignment="1">
      <alignment/>
    </xf>
    <xf numFmtId="0" fontId="16" fillId="39" borderId="0" xfId="0" applyFont="1" applyFill="1" applyAlignment="1">
      <alignment horizontal="left" vertical="center"/>
    </xf>
    <xf numFmtId="0" fontId="26" fillId="0" borderId="14" xfId="0" applyFont="1" applyFill="1" applyBorder="1" applyAlignment="1">
      <alignment horizontal="left" vertical="top" wrapText="1"/>
    </xf>
    <xf numFmtId="0" fontId="26" fillId="0" borderId="0" xfId="0" applyFont="1" applyFill="1" applyBorder="1" applyAlignment="1">
      <alignment horizontal="left" vertical="top" wrapText="1"/>
    </xf>
    <xf numFmtId="0" fontId="14" fillId="0" borderId="0" xfId="0" applyFont="1" applyFill="1" applyBorder="1" applyAlignment="1">
      <alignment vertical="center"/>
    </xf>
    <xf numFmtId="0" fontId="15" fillId="39" borderId="0" xfId="0" applyFont="1" applyFill="1" applyAlignment="1">
      <alignment vertical="top"/>
    </xf>
    <xf numFmtId="0" fontId="15" fillId="39" borderId="0" xfId="0" applyFont="1" applyFill="1" applyAlignment="1">
      <alignment horizontal="left" vertical="top"/>
    </xf>
    <xf numFmtId="0" fontId="19" fillId="39" borderId="0" xfId="0" applyFont="1" applyFill="1" applyAlignment="1">
      <alignment vertical="center"/>
    </xf>
    <xf numFmtId="0" fontId="19" fillId="39" borderId="0" xfId="0" applyFont="1" applyFill="1" applyBorder="1" applyAlignment="1">
      <alignment vertical="center"/>
    </xf>
    <xf numFmtId="0" fontId="27" fillId="40" borderId="15" xfId="0" applyFont="1" applyFill="1" applyBorder="1" applyAlignment="1">
      <alignment horizontal="left" vertical="center" wrapText="1" indent="1"/>
    </xf>
    <xf numFmtId="0" fontId="27" fillId="40" borderId="15" xfId="0" applyFont="1" applyFill="1" applyBorder="1" applyAlignment="1">
      <alignment horizontal="left" vertical="center" indent="1"/>
    </xf>
    <xf numFmtId="0" fontId="27" fillId="40" borderId="15" xfId="0" applyFont="1" applyFill="1" applyBorder="1" applyAlignment="1">
      <alignment horizontal="center" vertical="center"/>
    </xf>
    <xf numFmtId="0" fontId="27" fillId="40" borderId="16" xfId="0" applyFont="1" applyFill="1" applyBorder="1" applyAlignment="1">
      <alignment horizontal="center" vertical="center"/>
    </xf>
    <xf numFmtId="0" fontId="27" fillId="41" borderId="15" xfId="0" applyFont="1" applyFill="1" applyBorder="1" applyAlignment="1">
      <alignment horizontal="left" vertical="center" indent="1"/>
    </xf>
    <xf numFmtId="0" fontId="27" fillId="41" borderId="15" xfId="0" applyFont="1" applyFill="1" applyBorder="1" applyAlignment="1">
      <alignment vertical="center"/>
    </xf>
    <xf numFmtId="0" fontId="27" fillId="41" borderId="15" xfId="0" applyFont="1" applyFill="1" applyBorder="1" applyAlignment="1">
      <alignment horizontal="left" vertical="center"/>
    </xf>
    <xf numFmtId="0" fontId="28" fillId="41" borderId="0" xfId="0" applyFont="1" applyFill="1" applyBorder="1" applyAlignment="1">
      <alignment vertical="top" wrapText="1"/>
    </xf>
    <xf numFmtId="0" fontId="16" fillId="41" borderId="15" xfId="0" applyFont="1" applyFill="1" applyBorder="1" applyAlignment="1">
      <alignment horizontal="left" vertical="center" indent="1"/>
    </xf>
    <xf numFmtId="0" fontId="16" fillId="41" borderId="15" xfId="0" applyFont="1" applyFill="1" applyBorder="1" applyAlignment="1">
      <alignment vertical="center"/>
    </xf>
    <xf numFmtId="0" fontId="16" fillId="41" borderId="15" xfId="0" applyFont="1" applyFill="1" applyBorder="1" applyAlignment="1">
      <alignment horizontal="left" vertical="center"/>
    </xf>
    <xf numFmtId="0" fontId="19" fillId="42" borderId="15" xfId="0" applyFont="1" applyFill="1" applyBorder="1" applyAlignment="1">
      <alignment horizontal="left" vertical="center" wrapText="1" indent="1"/>
    </xf>
    <xf numFmtId="0" fontId="20" fillId="42" borderId="15" xfId="0" applyFont="1" applyFill="1" applyBorder="1" applyAlignment="1" applyProtection="1">
      <alignment horizontal="center" vertical="center" wrapText="1"/>
      <protection locked="0"/>
    </xf>
    <xf numFmtId="0" fontId="19" fillId="39" borderId="15" xfId="0" applyFont="1" applyFill="1" applyBorder="1" applyAlignment="1">
      <alignment horizontal="center" vertical="center" wrapText="1"/>
    </xf>
    <xf numFmtId="0" fontId="19" fillId="39" borderId="15" xfId="0" applyFont="1" applyFill="1" applyBorder="1" applyAlignment="1">
      <alignment horizontal="left" vertical="center" wrapText="1" indent="1"/>
    </xf>
    <xf numFmtId="0" fontId="20" fillId="39" borderId="15" xfId="0" applyFont="1" applyFill="1" applyBorder="1" applyAlignment="1" applyProtection="1">
      <alignment horizontal="center" vertical="center" wrapText="1"/>
      <protection locked="0"/>
    </xf>
    <xf numFmtId="1" fontId="29" fillId="0" borderId="0" xfId="0" applyNumberFormat="1" applyFont="1" applyAlignment="1">
      <alignment vertical="top" wrapText="1"/>
    </xf>
    <xf numFmtId="0" fontId="0" fillId="0" borderId="0" xfId="0" applyFont="1" applyAlignment="1">
      <alignment/>
    </xf>
    <xf numFmtId="0" fontId="22" fillId="0" borderId="0" xfId="0" applyFont="1" applyAlignment="1">
      <alignment horizontal="left" vertical="center" indent="1"/>
    </xf>
    <xf numFmtId="0" fontId="14" fillId="39" borderId="0" xfId="0" applyFont="1" applyFill="1" applyBorder="1" applyAlignment="1">
      <alignment horizontal="center" vertical="center"/>
    </xf>
    <xf numFmtId="0" fontId="16" fillId="39" borderId="0" xfId="0" applyFont="1" applyFill="1" applyBorder="1" applyAlignment="1">
      <alignment/>
    </xf>
    <xf numFmtId="0" fontId="14" fillId="39" borderId="13" xfId="0" applyFont="1" applyFill="1" applyBorder="1" applyAlignment="1">
      <alignment horizontal="center" vertical="center"/>
    </xf>
    <xf numFmtId="0" fontId="19" fillId="42" borderId="15" xfId="0" applyFont="1" applyFill="1" applyBorder="1" applyAlignment="1">
      <alignment horizontal="left" vertical="center" indent="1"/>
    </xf>
    <xf numFmtId="0" fontId="19" fillId="39" borderId="15" xfId="0" applyFont="1" applyFill="1" applyBorder="1" applyAlignment="1">
      <alignment horizontal="left" vertical="center" indent="1"/>
    </xf>
    <xf numFmtId="0" fontId="19" fillId="0" borderId="15" xfId="0" applyFont="1" applyFill="1" applyBorder="1" applyAlignment="1">
      <alignment horizontal="left" vertical="center" wrapText="1" indent="1"/>
    </xf>
    <xf numFmtId="0" fontId="16" fillId="39" borderId="0" xfId="0" applyFont="1" applyFill="1" applyAlignment="1">
      <alignment horizontal="center" vertical="center"/>
    </xf>
    <xf numFmtId="0" fontId="15" fillId="39" borderId="0" xfId="0" applyFont="1" applyFill="1" applyAlignment="1">
      <alignment horizontal="center" vertical="top"/>
    </xf>
    <xf numFmtId="0" fontId="19" fillId="39" borderId="0" xfId="0" applyFont="1" applyFill="1" applyAlignment="1">
      <alignment horizontal="center" vertical="center"/>
    </xf>
    <xf numFmtId="0" fontId="27" fillId="41" borderId="15" xfId="0" applyFont="1" applyFill="1" applyBorder="1" applyAlignment="1">
      <alignment horizontal="center" vertical="center"/>
    </xf>
    <xf numFmtId="0" fontId="16" fillId="41" borderId="15" xfId="0" applyFont="1" applyFill="1" applyBorder="1" applyAlignment="1">
      <alignment horizontal="center" vertical="center"/>
    </xf>
    <xf numFmtId="0" fontId="30" fillId="0" borderId="0" xfId="0" applyFont="1" applyAlignment="1">
      <alignment horizontal="left" vertical="center" indent="1"/>
    </xf>
    <xf numFmtId="0" fontId="22" fillId="0" borderId="0" xfId="0" applyFont="1" applyAlignment="1">
      <alignment horizontal="center" vertical="center"/>
    </xf>
    <xf numFmtId="0" fontId="19" fillId="0" borderId="15" xfId="0" applyFont="1" applyFill="1" applyBorder="1" applyAlignment="1">
      <alignment horizontal="left" vertical="center" indent="1"/>
    </xf>
    <xf numFmtId="0" fontId="20" fillId="0" borderId="15" xfId="0" applyFont="1" applyFill="1" applyBorder="1" applyAlignment="1" applyProtection="1">
      <alignment horizontal="center" vertical="center" wrapText="1"/>
      <protection locked="0"/>
    </xf>
    <xf numFmtId="0" fontId="19" fillId="41" borderId="15" xfId="0" applyFont="1" applyFill="1" applyBorder="1" applyAlignment="1">
      <alignment horizontal="left" vertical="center" indent="1"/>
    </xf>
    <xf numFmtId="0" fontId="19" fillId="41" borderId="15" xfId="0" applyFont="1" applyFill="1" applyBorder="1" applyAlignment="1">
      <alignment vertical="center"/>
    </xf>
    <xf numFmtId="0" fontId="16" fillId="39" borderId="0" xfId="0" applyFont="1" applyFill="1" applyBorder="1" applyAlignment="1">
      <alignment vertical="center"/>
    </xf>
    <xf numFmtId="0" fontId="30" fillId="0" borderId="15" xfId="0" applyFont="1" applyFill="1" applyBorder="1" applyAlignment="1">
      <alignment horizontal="left" vertical="center" wrapText="1" indent="1"/>
    </xf>
    <xf numFmtId="0" fontId="30" fillId="42" borderId="15" xfId="0" applyFont="1" applyFill="1" applyBorder="1" applyAlignment="1">
      <alignment horizontal="left" vertical="center" wrapText="1" indent="1"/>
    </xf>
    <xf numFmtId="0" fontId="30" fillId="0" borderId="15" xfId="0" applyFont="1" applyFill="1" applyBorder="1" applyAlignment="1">
      <alignment horizontal="center" vertical="center" wrapText="1"/>
    </xf>
    <xf numFmtId="0" fontId="16" fillId="41" borderId="15" xfId="0" applyFont="1" applyFill="1" applyBorder="1" applyAlignment="1">
      <alignment vertical="center" wrapText="1"/>
    </xf>
    <xf numFmtId="0" fontId="19" fillId="39" borderId="17" xfId="0" applyFont="1" applyFill="1" applyBorder="1" applyAlignment="1">
      <alignment vertical="center" wrapText="1"/>
    </xf>
    <xf numFmtId="164" fontId="14" fillId="0" borderId="0" xfId="0" applyNumberFormat="1" applyFont="1" applyAlignment="1">
      <alignment horizontal="center" vertical="center"/>
    </xf>
    <xf numFmtId="1" fontId="14" fillId="0" borderId="0" xfId="0" applyNumberFormat="1" applyFont="1" applyAlignment="1">
      <alignment horizontal="center" vertical="center"/>
    </xf>
    <xf numFmtId="1" fontId="30" fillId="0" borderId="0" xfId="0" applyNumberFormat="1" applyFont="1" applyAlignment="1">
      <alignment horizontal="center" vertical="center"/>
    </xf>
    <xf numFmtId="164" fontId="14" fillId="39" borderId="0" xfId="0" applyNumberFormat="1" applyFont="1" applyFill="1" applyAlignment="1">
      <alignment horizontal="center" vertical="center"/>
    </xf>
    <xf numFmtId="1" fontId="14" fillId="39" borderId="0" xfId="0" applyNumberFormat="1" applyFont="1" applyFill="1" applyAlignment="1">
      <alignment horizontal="center" vertical="center"/>
    </xf>
    <xf numFmtId="1" fontId="30" fillId="39" borderId="0" xfId="0" applyNumberFormat="1" applyFont="1" applyFill="1" applyAlignment="1">
      <alignment horizontal="center" vertical="center"/>
    </xf>
    <xf numFmtId="0" fontId="27" fillId="40" borderId="18" xfId="0" applyFont="1" applyFill="1" applyBorder="1" applyAlignment="1">
      <alignment horizontal="left" vertical="center" wrapText="1" indent="1"/>
    </xf>
    <xf numFmtId="164" fontId="27" fillId="40" borderId="18" xfId="0" applyNumberFormat="1" applyFont="1" applyFill="1" applyBorder="1" applyAlignment="1">
      <alignment horizontal="center" vertical="center"/>
    </xf>
    <xf numFmtId="164" fontId="27" fillId="40" borderId="18" xfId="0" applyNumberFormat="1" applyFont="1" applyFill="1" applyBorder="1" applyAlignment="1">
      <alignment horizontal="center" vertical="center" wrapText="1"/>
    </xf>
    <xf numFmtId="1" fontId="27" fillId="40" borderId="18" xfId="0" applyNumberFormat="1" applyFont="1" applyFill="1" applyBorder="1" applyAlignment="1">
      <alignment horizontal="center" vertical="center"/>
    </xf>
    <xf numFmtId="1" fontId="27" fillId="40" borderId="18" xfId="0" applyNumberFormat="1" applyFont="1" applyFill="1" applyBorder="1" applyAlignment="1">
      <alignment horizontal="center" vertical="center" wrapText="1"/>
    </xf>
    <xf numFmtId="0" fontId="27" fillId="41" borderId="12" xfId="0" applyFont="1" applyFill="1" applyBorder="1" applyAlignment="1">
      <alignment horizontal="left" vertical="center" indent="1"/>
    </xf>
    <xf numFmtId="0" fontId="27" fillId="41" borderId="12" xfId="0" applyFont="1" applyFill="1" applyBorder="1" applyAlignment="1">
      <alignment vertical="center"/>
    </xf>
    <xf numFmtId="164" fontId="27" fillId="41" borderId="12" xfId="0" applyNumberFormat="1" applyFont="1" applyFill="1" applyBorder="1" applyAlignment="1">
      <alignment horizontal="center" vertical="center"/>
    </xf>
    <xf numFmtId="1" fontId="27" fillId="41" borderId="12" xfId="0" applyNumberFormat="1" applyFont="1" applyFill="1" applyBorder="1" applyAlignment="1">
      <alignment horizontal="center" vertical="center"/>
    </xf>
    <xf numFmtId="0" fontId="16" fillId="41" borderId="12" xfId="0" applyFont="1" applyFill="1" applyBorder="1" applyAlignment="1">
      <alignment horizontal="left" vertical="center" indent="1"/>
    </xf>
    <xf numFmtId="0" fontId="16" fillId="41" borderId="12" xfId="0" applyFont="1" applyFill="1" applyBorder="1" applyAlignment="1">
      <alignment vertical="center"/>
    </xf>
    <xf numFmtId="164" fontId="16" fillId="41" borderId="12" xfId="0" applyNumberFormat="1" applyFont="1" applyFill="1" applyBorder="1" applyAlignment="1">
      <alignment horizontal="center" vertical="center"/>
    </xf>
    <xf numFmtId="1" fontId="16" fillId="41" borderId="12" xfId="0" applyNumberFormat="1" applyFont="1" applyFill="1" applyBorder="1" applyAlignment="1">
      <alignment horizontal="center" vertical="center"/>
    </xf>
    <xf numFmtId="0" fontId="19" fillId="39" borderId="13" xfId="0" applyFont="1" applyFill="1" applyBorder="1" applyAlignment="1">
      <alignment horizontal="left" vertical="center" wrapText="1" indent="1"/>
    </xf>
    <xf numFmtId="164" fontId="20" fillId="39" borderId="19" xfId="0" applyNumberFormat="1" applyFont="1" applyFill="1" applyBorder="1" applyAlignment="1" applyProtection="1">
      <alignment horizontal="center" vertical="center"/>
      <protection locked="0"/>
    </xf>
    <xf numFmtId="164" fontId="33" fillId="39" borderId="20" xfId="0" applyNumberFormat="1" applyFont="1" applyFill="1" applyBorder="1" applyAlignment="1" applyProtection="1">
      <alignment horizontal="center" vertical="center"/>
      <protection locked="0"/>
    </xf>
    <xf numFmtId="1" fontId="34" fillId="39" borderId="13" xfId="0" applyNumberFormat="1" applyFont="1" applyFill="1" applyBorder="1" applyAlignment="1">
      <alignment horizontal="center" vertical="center"/>
    </xf>
    <xf numFmtId="164" fontId="33" fillId="39" borderId="11" xfId="0" applyNumberFormat="1" applyFont="1" applyFill="1" applyBorder="1" applyAlignment="1" applyProtection="1">
      <alignment horizontal="center" vertical="center"/>
      <protection locked="0"/>
    </xf>
    <xf numFmtId="1" fontId="34" fillId="39" borderId="11" xfId="0" applyNumberFormat="1" applyFont="1" applyFill="1" applyBorder="1" applyAlignment="1">
      <alignment horizontal="center" vertical="center"/>
    </xf>
    <xf numFmtId="0" fontId="19" fillId="39" borderId="18" xfId="0" applyFont="1" applyFill="1" applyBorder="1" applyAlignment="1">
      <alignment horizontal="left" vertical="center" wrapText="1" indent="1"/>
    </xf>
    <xf numFmtId="164" fontId="33" fillId="39" borderId="0" xfId="0" applyNumberFormat="1" applyFont="1" applyFill="1" applyBorder="1" applyAlignment="1" applyProtection="1">
      <alignment horizontal="center" vertical="center"/>
      <protection locked="0"/>
    </xf>
    <xf numFmtId="1" fontId="34" fillId="39" borderId="18" xfId="0" applyNumberFormat="1" applyFont="1" applyFill="1" applyBorder="1" applyAlignment="1">
      <alignment horizontal="center" vertical="center"/>
    </xf>
    <xf numFmtId="0" fontId="19" fillId="39" borderId="18" xfId="0" applyFont="1" applyFill="1" applyBorder="1" applyAlignment="1">
      <alignment horizontal="left" vertical="center" indent="1"/>
    </xf>
    <xf numFmtId="164" fontId="19" fillId="41" borderId="12" xfId="0" applyNumberFormat="1" applyFont="1" applyFill="1" applyBorder="1" applyAlignment="1">
      <alignment horizontal="center" vertical="center"/>
    </xf>
    <xf numFmtId="1" fontId="19" fillId="41" borderId="12" xfId="0" applyNumberFormat="1" applyFont="1" applyFill="1" applyBorder="1" applyAlignment="1">
      <alignment horizontal="center" vertical="center"/>
    </xf>
    <xf numFmtId="49" fontId="19" fillId="39" borderId="13" xfId="0" applyNumberFormat="1" applyFont="1" applyFill="1" applyBorder="1" applyAlignment="1">
      <alignment horizontal="left" vertical="center" wrapText="1" indent="1"/>
    </xf>
    <xf numFmtId="49" fontId="20" fillId="39" borderId="19" xfId="0" applyNumberFormat="1" applyFont="1" applyFill="1" applyBorder="1" applyAlignment="1" applyProtection="1">
      <alignment horizontal="center" vertical="center"/>
      <protection locked="0"/>
    </xf>
    <xf numFmtId="164" fontId="33" fillId="39" borderId="21" xfId="0" applyNumberFormat="1" applyFont="1" applyFill="1" applyBorder="1" applyAlignment="1" applyProtection="1">
      <alignment horizontal="center" vertical="center"/>
      <protection locked="0"/>
    </xf>
    <xf numFmtId="164" fontId="33" fillId="39" borderId="19" xfId="0" applyNumberFormat="1" applyFont="1" applyFill="1" applyBorder="1" applyAlignment="1" applyProtection="1">
      <alignment horizontal="center" vertical="center"/>
      <protection locked="0"/>
    </xf>
    <xf numFmtId="164" fontId="16" fillId="41" borderId="0" xfId="0" applyNumberFormat="1" applyFont="1" applyFill="1" applyBorder="1" applyAlignment="1">
      <alignment horizontal="center" vertical="center"/>
    </xf>
    <xf numFmtId="164" fontId="27" fillId="41" borderId="19" xfId="0" applyNumberFormat="1" applyFont="1" applyFill="1" applyBorder="1" applyAlignment="1">
      <alignment horizontal="center" vertical="center"/>
    </xf>
    <xf numFmtId="0" fontId="16" fillId="41" borderId="12" xfId="0" applyFont="1" applyFill="1" applyBorder="1" applyAlignment="1">
      <alignment vertical="center" wrapText="1"/>
    </xf>
    <xf numFmtId="164" fontId="16" fillId="41" borderId="20" xfId="0" applyNumberFormat="1" applyFont="1" applyFill="1" applyBorder="1" applyAlignment="1">
      <alignment horizontal="center" vertical="center"/>
    </xf>
    <xf numFmtId="164" fontId="20" fillId="39" borderId="20" xfId="0" applyNumberFormat="1" applyFont="1" applyFill="1" applyBorder="1" applyAlignment="1" applyProtection="1">
      <alignment horizontal="center" vertical="center"/>
      <protection locked="0"/>
    </xf>
    <xf numFmtId="49" fontId="20" fillId="39" borderId="20" xfId="0" applyNumberFormat="1" applyFont="1" applyFill="1" applyBorder="1" applyAlignment="1" applyProtection="1">
      <alignment horizontal="center" vertical="center"/>
      <protection locked="0"/>
    </xf>
    <xf numFmtId="0" fontId="19" fillId="39" borderId="21" xfId="0" applyFont="1" applyFill="1" applyBorder="1" applyAlignment="1">
      <alignment vertical="center" wrapText="1"/>
    </xf>
    <xf numFmtId="1" fontId="19" fillId="39" borderId="13" xfId="0" applyNumberFormat="1" applyFont="1" applyFill="1" applyBorder="1" applyAlignment="1">
      <alignment horizontal="center" vertical="center"/>
    </xf>
    <xf numFmtId="0" fontId="19" fillId="39" borderId="11" xfId="0" applyFont="1" applyFill="1" applyBorder="1" applyAlignment="1">
      <alignment vertical="center" wrapText="1"/>
    </xf>
    <xf numFmtId="1" fontId="19" fillId="39" borderId="11" xfId="0" applyNumberFormat="1" applyFont="1" applyFill="1" applyBorder="1" applyAlignment="1">
      <alignment horizontal="center" vertical="center"/>
    </xf>
    <xf numFmtId="0" fontId="19" fillId="39" borderId="22" xfId="0" applyFont="1" applyFill="1" applyBorder="1" applyAlignment="1">
      <alignment vertical="center" wrapText="1"/>
    </xf>
    <xf numFmtId="1" fontId="19" fillId="39" borderId="18" xfId="0" applyNumberFormat="1" applyFont="1" applyFill="1" applyBorder="1" applyAlignment="1">
      <alignment horizontal="center" vertical="center"/>
    </xf>
    <xf numFmtId="164" fontId="17" fillId="41" borderId="0" xfId="0" applyNumberFormat="1" applyFont="1" applyFill="1" applyBorder="1" applyAlignment="1">
      <alignment horizontal="center" vertical="center"/>
    </xf>
    <xf numFmtId="0" fontId="19" fillId="39" borderId="21" xfId="0" applyFont="1" applyFill="1" applyBorder="1" applyAlignment="1">
      <alignment vertical="center"/>
    </xf>
    <xf numFmtId="0" fontId="19" fillId="39" borderId="11" xfId="0" applyFont="1" applyFill="1" applyBorder="1" applyAlignment="1">
      <alignment vertical="center"/>
    </xf>
    <xf numFmtId="0" fontId="19" fillId="39" borderId="22" xfId="0" applyFont="1" applyFill="1" applyBorder="1" applyAlignment="1">
      <alignment vertical="center"/>
    </xf>
    <xf numFmtId="0" fontId="27" fillId="40" borderId="0" xfId="0" applyFont="1" applyFill="1" applyBorder="1" applyAlignment="1">
      <alignment vertical="center"/>
    </xf>
    <xf numFmtId="164" fontId="27" fillId="40" borderId="0" xfId="0" applyNumberFormat="1" applyFont="1" applyFill="1" applyBorder="1" applyAlignment="1">
      <alignment vertical="center"/>
    </xf>
    <xf numFmtId="1" fontId="27" fillId="40" borderId="0" xfId="0" applyNumberFormat="1" applyFont="1" applyFill="1" applyBorder="1" applyAlignment="1">
      <alignment vertical="center"/>
    </xf>
    <xf numFmtId="0" fontId="14" fillId="0" borderId="0" xfId="0" applyFont="1" applyFill="1" applyBorder="1" applyAlignment="1" applyProtection="1">
      <alignment vertical="center"/>
      <protection/>
    </xf>
    <xf numFmtId="0" fontId="14" fillId="39" borderId="0" xfId="0" applyFont="1" applyFill="1" applyBorder="1" applyAlignment="1" applyProtection="1">
      <alignment vertical="center"/>
      <protection/>
    </xf>
    <xf numFmtId="0" fontId="14" fillId="39" borderId="0" xfId="0" applyFont="1" applyFill="1" applyBorder="1" applyAlignment="1" applyProtection="1">
      <alignment horizontal="left" vertical="center"/>
      <protection/>
    </xf>
    <xf numFmtId="0" fontId="14" fillId="39" borderId="0" xfId="0" applyFont="1" applyFill="1" applyBorder="1" applyAlignment="1" applyProtection="1">
      <alignment horizontal="left" vertical="center" indent="2"/>
      <protection/>
    </xf>
    <xf numFmtId="0" fontId="23" fillId="39" borderId="0" xfId="0" applyFont="1" applyFill="1" applyAlignment="1" applyProtection="1">
      <alignment horizontal="left" indent="2"/>
      <protection/>
    </xf>
    <xf numFmtId="1" fontId="22" fillId="39" borderId="13" xfId="0" applyNumberFormat="1" applyFont="1" applyFill="1" applyBorder="1" applyAlignment="1" applyProtection="1">
      <alignment vertical="center"/>
      <protection/>
    </xf>
    <xf numFmtId="0" fontId="39" fillId="39" borderId="0" xfId="0" applyFont="1" applyFill="1" applyAlignment="1" applyProtection="1">
      <alignment horizontal="left" vertical="center"/>
      <protection/>
    </xf>
    <xf numFmtId="0" fontId="14" fillId="39" borderId="0" xfId="0" applyFont="1" applyFill="1" applyAlignment="1" applyProtection="1">
      <alignment horizontal="left" vertical="center"/>
      <protection/>
    </xf>
    <xf numFmtId="164" fontId="14" fillId="39" borderId="0" xfId="0" applyNumberFormat="1" applyFont="1" applyFill="1" applyAlignment="1" applyProtection="1">
      <alignment horizontal="left" vertical="center"/>
      <protection/>
    </xf>
    <xf numFmtId="0" fontId="14" fillId="39" borderId="0" xfId="0" applyFont="1" applyFill="1" applyBorder="1" applyAlignment="1" applyProtection="1">
      <alignment horizontal="right" vertical="center"/>
      <protection/>
    </xf>
    <xf numFmtId="1" fontId="14" fillId="39" borderId="0" xfId="0" applyNumberFormat="1" applyFont="1" applyFill="1" applyBorder="1" applyAlignment="1" applyProtection="1">
      <alignment/>
      <protection/>
    </xf>
    <xf numFmtId="1" fontId="14" fillId="39" borderId="0" xfId="0" applyNumberFormat="1" applyFont="1" applyFill="1" applyBorder="1" applyAlignment="1" applyProtection="1">
      <alignment horizontal="left" vertical="center"/>
      <protection/>
    </xf>
    <xf numFmtId="0" fontId="26" fillId="40" borderId="23" xfId="0" applyFont="1" applyFill="1" applyBorder="1" applyAlignment="1" applyProtection="1">
      <alignment horizontal="right" vertical="center" wrapText="1" indent="1"/>
      <protection/>
    </xf>
    <xf numFmtId="0" fontId="41" fillId="41" borderId="15" xfId="0" applyFont="1" applyFill="1" applyBorder="1" applyAlignment="1" applyProtection="1">
      <alignment horizontal="left" vertical="center" indent="1"/>
      <protection/>
    </xf>
    <xf numFmtId="0" fontId="39" fillId="41" borderId="18" xfId="0" applyFont="1" applyFill="1" applyBorder="1" applyAlignment="1" applyProtection="1">
      <alignment horizontal="center" vertical="center"/>
      <protection/>
    </xf>
    <xf numFmtId="0" fontId="41" fillId="41" borderId="24" xfId="0" applyFont="1" applyFill="1" applyBorder="1" applyAlignment="1" applyProtection="1">
      <alignment horizontal="left" vertical="center" indent="1"/>
      <protection/>
    </xf>
    <xf numFmtId="1" fontId="39" fillId="41" borderId="25" xfId="0" applyNumberFormat="1" applyFont="1" applyFill="1" applyBorder="1" applyAlignment="1" applyProtection="1">
      <alignment horizontal="right" vertical="center"/>
      <protection/>
    </xf>
    <xf numFmtId="0" fontId="39" fillId="41" borderId="13" xfId="0" applyFont="1" applyFill="1" applyBorder="1" applyAlignment="1" applyProtection="1">
      <alignment horizontal="center" vertical="center"/>
      <protection/>
    </xf>
    <xf numFmtId="1" fontId="39" fillId="41" borderId="13" xfId="0" applyNumberFormat="1" applyFont="1" applyFill="1" applyBorder="1" applyAlignment="1" applyProtection="1">
      <alignment horizontal="left" vertical="center"/>
      <protection/>
    </xf>
    <xf numFmtId="164" fontId="36" fillId="41" borderId="26" xfId="0" applyNumberFormat="1" applyFont="1" applyFill="1" applyBorder="1" applyAlignment="1" applyProtection="1">
      <alignment horizontal="center" vertical="center"/>
      <protection/>
    </xf>
    <xf numFmtId="0" fontId="39" fillId="41" borderId="13" xfId="0" applyFont="1" applyFill="1" applyBorder="1" applyAlignment="1">
      <alignment horizontal="center" vertical="center"/>
    </xf>
    <xf numFmtId="0" fontId="30" fillId="39" borderId="0"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vertical="center"/>
    </xf>
    <xf numFmtId="0" fontId="0" fillId="39" borderId="0" xfId="0" applyFill="1" applyAlignment="1">
      <alignment vertical="center"/>
    </xf>
    <xf numFmtId="0" fontId="0" fillId="39" borderId="0" xfId="0" applyFill="1" applyAlignment="1">
      <alignment horizontal="center" vertical="center"/>
    </xf>
    <xf numFmtId="0" fontId="0" fillId="39" borderId="0" xfId="0" applyFill="1" applyAlignment="1">
      <alignment horizontal="left" vertical="center"/>
    </xf>
    <xf numFmtId="164" fontId="0" fillId="39" borderId="0" xfId="0" applyNumberFormat="1" applyFill="1" applyAlignment="1">
      <alignment horizontal="center" vertical="center"/>
    </xf>
    <xf numFmtId="0" fontId="42" fillId="39" borderId="0" xfId="0" applyFont="1" applyFill="1" applyAlignment="1">
      <alignment horizontal="left" vertical="center"/>
    </xf>
    <xf numFmtId="1" fontId="42" fillId="39" borderId="0" xfId="0" applyNumberFormat="1" applyFont="1" applyFill="1" applyBorder="1" applyAlignment="1">
      <alignment horizontal="center" vertical="center"/>
    </xf>
    <xf numFmtId="0" fontId="43" fillId="39" borderId="0" xfId="0" applyFont="1" applyFill="1" applyAlignment="1">
      <alignment vertical="center"/>
    </xf>
    <xf numFmtId="0" fontId="0" fillId="39" borderId="0" xfId="0" applyFont="1" applyFill="1" applyAlignment="1">
      <alignment vertical="center"/>
    </xf>
    <xf numFmtId="0" fontId="0" fillId="39" borderId="0" xfId="0" applyFont="1" applyFill="1" applyAlignment="1">
      <alignment horizontal="center" vertical="center"/>
    </xf>
    <xf numFmtId="0" fontId="0" fillId="39" borderId="0" xfId="0" applyFont="1" applyFill="1" applyAlignment="1">
      <alignment horizontal="left" vertical="center"/>
    </xf>
    <xf numFmtId="1" fontId="19" fillId="39" borderId="27" xfId="0" applyNumberFormat="1" applyFont="1" applyFill="1" applyBorder="1" applyAlignment="1">
      <alignment horizontal="left" vertical="center" indent="1"/>
    </xf>
    <xf numFmtId="1" fontId="19" fillId="39" borderId="28" xfId="0" applyNumberFormat="1" applyFont="1" applyFill="1" applyBorder="1" applyAlignment="1">
      <alignment horizontal="right" vertical="center"/>
    </xf>
    <xf numFmtId="0" fontId="19" fillId="39" borderId="28" xfId="0" applyFont="1" applyFill="1" applyBorder="1" applyAlignment="1">
      <alignment horizontal="center" vertical="center"/>
    </xf>
    <xf numFmtId="0" fontId="19" fillId="39" borderId="28" xfId="0" applyFont="1" applyFill="1" applyBorder="1" applyAlignment="1">
      <alignment horizontal="left" vertical="center"/>
    </xf>
    <xf numFmtId="164" fontId="16" fillId="39" borderId="29" xfId="0" applyNumberFormat="1" applyFont="1" applyFill="1" applyBorder="1" applyAlignment="1">
      <alignment horizontal="right" vertical="center" indent="1"/>
    </xf>
    <xf numFmtId="1" fontId="27" fillId="41" borderId="27" xfId="0" applyNumberFormat="1" applyFont="1" applyFill="1" applyBorder="1" applyAlignment="1">
      <alignment horizontal="left" vertical="center" indent="1"/>
    </xf>
    <xf numFmtId="1" fontId="27" fillId="41" borderId="28" xfId="0" applyNumberFormat="1" applyFont="1" applyFill="1" applyBorder="1" applyAlignment="1">
      <alignment horizontal="right" vertical="center"/>
    </xf>
    <xf numFmtId="0" fontId="27" fillId="41" borderId="28" xfId="0" applyFont="1" applyFill="1" applyBorder="1" applyAlignment="1">
      <alignment horizontal="center" vertical="center"/>
    </xf>
    <xf numFmtId="1" fontId="27" fillId="41" borderId="28" xfId="0" applyNumberFormat="1" applyFont="1" applyFill="1" applyBorder="1" applyAlignment="1">
      <alignment horizontal="left" vertical="center"/>
    </xf>
    <xf numFmtId="164" fontId="27" fillId="41" borderId="29" xfId="0" applyNumberFormat="1" applyFont="1" applyFill="1" applyBorder="1" applyAlignment="1">
      <alignment horizontal="right" vertical="center" indent="1"/>
    </xf>
    <xf numFmtId="1" fontId="19" fillId="39" borderId="28" xfId="0" applyNumberFormat="1" applyFont="1" applyFill="1" applyBorder="1" applyAlignment="1">
      <alignment horizontal="left" vertical="center"/>
    </xf>
    <xf numFmtId="1" fontId="19" fillId="39" borderId="28" xfId="0" applyNumberFormat="1" applyFont="1" applyFill="1" applyBorder="1" applyAlignment="1">
      <alignment horizontal="center" vertical="center"/>
    </xf>
    <xf numFmtId="0" fontId="19" fillId="42" borderId="15" xfId="0" applyFont="1" applyFill="1" applyBorder="1" applyAlignment="1">
      <alignment horizontal="center" vertical="center" wrapText="1"/>
    </xf>
    <xf numFmtId="0" fontId="19" fillId="42" borderId="15" xfId="0" applyFont="1" applyFill="1" applyBorder="1" applyAlignment="1">
      <alignment horizontal="center" vertical="center"/>
    </xf>
    <xf numFmtId="0" fontId="19" fillId="0" borderId="15" xfId="0" applyFont="1" applyFill="1" applyBorder="1" applyAlignment="1">
      <alignment horizontal="center" vertical="center" wrapText="1"/>
    </xf>
    <xf numFmtId="0" fontId="30" fillId="42" borderId="15" xfId="0" applyFont="1" applyFill="1" applyBorder="1" applyAlignment="1">
      <alignment horizontal="center" vertical="center" wrapText="1"/>
    </xf>
    <xf numFmtId="0" fontId="19" fillId="42" borderId="17" xfId="0" applyFont="1" applyFill="1" applyBorder="1" applyAlignment="1">
      <alignment vertical="center" wrapText="1"/>
    </xf>
    <xf numFmtId="164" fontId="30" fillId="42" borderId="15" xfId="0" applyNumberFormat="1" applyFont="1" applyFill="1" applyBorder="1" applyAlignment="1" applyProtection="1">
      <alignment horizontal="center" vertical="center" wrapText="1"/>
      <protection locked="0"/>
    </xf>
    <xf numFmtId="164" fontId="30" fillId="39" borderId="15" xfId="0" applyNumberFormat="1" applyFont="1" applyFill="1" applyBorder="1" applyAlignment="1" applyProtection="1">
      <alignment horizontal="center" vertical="center" wrapText="1"/>
      <protection locked="0"/>
    </xf>
    <xf numFmtId="0" fontId="19" fillId="39" borderId="0" xfId="0" applyFont="1" applyFill="1" applyBorder="1" applyAlignment="1">
      <alignment horizontal="left" vertical="center" wrapText="1" indent="1"/>
    </xf>
    <xf numFmtId="164" fontId="30" fillId="0" borderId="15" xfId="0" applyNumberFormat="1" applyFont="1" applyFill="1" applyBorder="1" applyAlignment="1" applyProtection="1">
      <alignment horizontal="center" vertical="center" wrapText="1"/>
      <protection locked="0"/>
    </xf>
    <xf numFmtId="0" fontId="14" fillId="0" borderId="30" xfId="0" applyFont="1" applyBorder="1" applyAlignment="1">
      <alignment horizontal="center" vertical="center" wrapText="1"/>
    </xf>
    <xf numFmtId="0" fontId="14" fillId="0" borderId="0" xfId="0" applyFont="1" applyAlignment="1">
      <alignment horizontal="center" vertical="center" wrapText="1"/>
    </xf>
    <xf numFmtId="0" fontId="19" fillId="42" borderId="17" xfId="0" applyFont="1" applyFill="1" applyBorder="1" applyAlignment="1">
      <alignment horizontal="center" vertical="center" wrapText="1"/>
    </xf>
    <xf numFmtId="1" fontId="34" fillId="39" borderId="31" xfId="0" applyNumberFormat="1" applyFont="1" applyFill="1" applyBorder="1" applyAlignment="1">
      <alignment horizontal="center" vertical="center"/>
    </xf>
    <xf numFmtId="0" fontId="0" fillId="0" borderId="0" xfId="0" applyBorder="1" applyAlignment="1">
      <alignment horizontal="center" vertical="center" wrapText="1"/>
    </xf>
    <xf numFmtId="0" fontId="19" fillId="39" borderId="13" xfId="0" applyFont="1" applyFill="1" applyBorder="1" applyAlignment="1">
      <alignment horizontal="center" vertical="center" wrapText="1"/>
    </xf>
    <xf numFmtId="0" fontId="19" fillId="39" borderId="11" xfId="0" applyFont="1" applyFill="1" applyBorder="1" applyAlignment="1">
      <alignment horizontal="center" vertical="center" wrapText="1"/>
    </xf>
    <xf numFmtId="0" fontId="30" fillId="42" borderId="15" xfId="0" applyFont="1" applyFill="1" applyBorder="1" applyAlignment="1" applyProtection="1">
      <alignment horizontal="center" vertical="center" wrapText="1"/>
      <protection locked="0"/>
    </xf>
    <xf numFmtId="0" fontId="19" fillId="39" borderId="16" xfId="0" applyFont="1" applyFill="1" applyBorder="1" applyAlignment="1">
      <alignment horizontal="center" vertical="center" wrapText="1"/>
    </xf>
    <xf numFmtId="0" fontId="20" fillId="39" borderId="32" xfId="0" applyFont="1" applyFill="1" applyBorder="1" applyAlignment="1" applyProtection="1">
      <alignment horizontal="center" vertical="center" wrapText="1"/>
      <protection locked="0"/>
    </xf>
    <xf numFmtId="0" fontId="77" fillId="0" borderId="0" xfId="0" applyFont="1" applyBorder="1" applyAlignment="1">
      <alignment horizontal="center" vertical="center" wrapText="1"/>
    </xf>
    <xf numFmtId="0" fontId="19" fillId="42" borderId="24" xfId="0" applyFont="1" applyFill="1" applyBorder="1" applyAlignment="1">
      <alignment horizontal="center" vertical="center" wrapText="1"/>
    </xf>
    <xf numFmtId="0" fontId="20" fillId="42" borderId="17" xfId="0" applyFont="1" applyFill="1" applyBorder="1" applyAlignment="1" applyProtection="1">
      <alignment horizontal="center" vertical="center" wrapText="1"/>
      <protection locked="0"/>
    </xf>
    <xf numFmtId="0" fontId="30" fillId="42" borderId="33" xfId="0" applyFont="1" applyFill="1" applyBorder="1" applyAlignment="1" applyProtection="1">
      <alignment horizontal="center" vertical="center" wrapText="1"/>
      <protection locked="0"/>
    </xf>
    <xf numFmtId="0" fontId="19" fillId="42" borderId="17" xfId="0" applyFont="1" applyFill="1" applyBorder="1" applyAlignment="1">
      <alignment vertical="center"/>
    </xf>
    <xf numFmtId="0" fontId="19" fillId="0" borderId="17" xfId="0" applyFont="1" applyFill="1" applyBorder="1" applyAlignment="1">
      <alignment horizontal="center" vertical="center" wrapText="1"/>
    </xf>
    <xf numFmtId="0" fontId="30" fillId="42" borderId="17" xfId="0" applyFont="1" applyFill="1" applyBorder="1" applyAlignment="1">
      <alignment vertical="center" wrapText="1"/>
    </xf>
    <xf numFmtId="0" fontId="30" fillId="42" borderId="17" xfId="0" applyFont="1" applyFill="1" applyBorder="1" applyAlignment="1">
      <alignment horizontal="center" vertical="center" wrapText="1"/>
    </xf>
    <xf numFmtId="0" fontId="19" fillId="39" borderId="17" xfId="0" applyFont="1" applyFill="1" applyBorder="1" applyAlignment="1">
      <alignment horizontal="center" vertical="center" wrapText="1"/>
    </xf>
    <xf numFmtId="0" fontId="30" fillId="0" borderId="0" xfId="0" applyFont="1" applyAlignment="1">
      <alignment horizontal="center" vertical="center"/>
    </xf>
    <xf numFmtId="0" fontId="30" fillId="0" borderId="15" xfId="0" applyFont="1" applyFill="1" applyBorder="1" applyAlignment="1" applyProtection="1">
      <alignment horizontal="center" vertical="center" wrapText="1"/>
      <protection locked="0"/>
    </xf>
    <xf numFmtId="49" fontId="19" fillId="39" borderId="17" xfId="0" applyNumberFormat="1" applyFont="1" applyFill="1" applyBorder="1" applyAlignment="1">
      <alignment horizontal="center" vertical="center" wrapText="1"/>
    </xf>
    <xf numFmtId="49" fontId="19" fillId="42" borderId="17" xfId="0" applyNumberFormat="1" applyFont="1" applyFill="1" applyBorder="1" applyAlignment="1">
      <alignment horizontal="center" vertical="center" wrapText="1"/>
    </xf>
    <xf numFmtId="0" fontId="30" fillId="39" borderId="15" xfId="0" applyFont="1" applyFill="1" applyBorder="1" applyAlignment="1" applyProtection="1">
      <alignment horizontal="center" vertical="center" wrapText="1"/>
      <protection locked="0"/>
    </xf>
    <xf numFmtId="49" fontId="19" fillId="39" borderId="11" xfId="0" applyNumberFormat="1" applyFont="1" applyFill="1" applyBorder="1" applyAlignment="1">
      <alignment horizontal="center" vertical="center" wrapText="1"/>
    </xf>
    <xf numFmtId="0" fontId="19" fillId="42" borderId="17" xfId="0" applyFont="1" applyFill="1" applyBorder="1" applyAlignment="1">
      <alignment horizontal="center" vertical="center"/>
    </xf>
    <xf numFmtId="0" fontId="19" fillId="41" borderId="15" xfId="0" applyFont="1" applyFill="1" applyBorder="1" applyAlignment="1">
      <alignment horizontal="left" vertical="center"/>
    </xf>
    <xf numFmtId="0" fontId="19" fillId="39" borderId="15" xfId="0" applyNumberFormat="1" applyFont="1" applyFill="1" applyBorder="1" applyAlignment="1">
      <alignment horizontal="center" vertical="center" wrapText="1"/>
    </xf>
    <xf numFmtId="0" fontId="19" fillId="42" borderId="15" xfId="0" applyNumberFormat="1" applyFont="1" applyFill="1" applyBorder="1" applyAlignment="1">
      <alignment horizontal="center" vertical="center" wrapText="1"/>
    </xf>
    <xf numFmtId="0" fontId="30" fillId="42" borderId="15" xfId="0" applyNumberFormat="1" applyFont="1" applyFill="1" applyBorder="1" applyAlignment="1" applyProtection="1">
      <alignment horizontal="center" vertical="center" wrapText="1"/>
      <protection locked="0"/>
    </xf>
    <xf numFmtId="0" fontId="19" fillId="39" borderId="32"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NumberFormat="1" applyFont="1" applyAlignment="1">
      <alignment horizontal="left" vertical="center" indent="1"/>
    </xf>
    <xf numFmtId="0" fontId="19" fillId="0" borderId="15" xfId="0" applyNumberFormat="1" applyFont="1" applyFill="1" applyBorder="1" applyAlignment="1">
      <alignment horizontal="center" vertical="center" wrapText="1"/>
    </xf>
    <xf numFmtId="0" fontId="15" fillId="39" borderId="0" xfId="0" applyFont="1" applyFill="1" applyBorder="1" applyAlignment="1">
      <alignment horizontal="left" vertical="top" wrapText="1"/>
    </xf>
    <xf numFmtId="0" fontId="17" fillId="39" borderId="0" xfId="0" applyFont="1" applyFill="1" applyBorder="1" applyAlignment="1">
      <alignment horizontal="left" vertical="center"/>
    </xf>
    <xf numFmtId="0" fontId="16" fillId="39" borderId="0" xfId="0" applyFont="1" applyFill="1" applyBorder="1" applyAlignment="1">
      <alignment horizontal="left" vertical="top" wrapText="1"/>
    </xf>
    <xf numFmtId="0" fontId="18" fillId="39" borderId="0" xfId="56" applyNumberFormat="1" applyFont="1" applyFill="1" applyBorder="1" applyAlignment="1" applyProtection="1">
      <alignment horizontal="left" vertical="top" wrapText="1"/>
      <protection/>
    </xf>
    <xf numFmtId="0" fontId="20" fillId="39" borderId="0" xfId="0" applyFont="1" applyFill="1" applyBorder="1" applyAlignment="1">
      <alignment horizontal="right" vertical="top" wrapText="1"/>
    </xf>
    <xf numFmtId="0" fontId="18" fillId="39" borderId="0" xfId="56" applyNumberFormat="1" applyFont="1" applyFill="1" applyBorder="1" applyAlignment="1" applyProtection="1">
      <alignment horizontal="left" vertical="center" wrapText="1"/>
      <protection/>
    </xf>
    <xf numFmtId="0" fontId="17" fillId="39" borderId="12" xfId="0" applyFont="1" applyFill="1" applyBorder="1" applyAlignment="1" applyProtection="1">
      <alignment horizontal="left" vertical="center"/>
      <protection locked="0"/>
    </xf>
    <xf numFmtId="0" fontId="19" fillId="39" borderId="11" xfId="0" applyFont="1" applyFill="1" applyBorder="1" applyAlignment="1">
      <alignment horizontal="left" vertical="center"/>
    </xf>
    <xf numFmtId="0" fontId="22" fillId="43" borderId="0" xfId="0" applyFont="1" applyFill="1" applyBorder="1" applyAlignment="1">
      <alignment horizontal="left" vertical="center"/>
    </xf>
    <xf numFmtId="0" fontId="18" fillId="39" borderId="0" xfId="56" applyNumberFormat="1" applyFill="1" applyBorder="1" applyAlignment="1" applyProtection="1">
      <alignment horizontal="left" vertical="center"/>
      <protection/>
    </xf>
    <xf numFmtId="0" fontId="18" fillId="39" borderId="0" xfId="56" applyNumberFormat="1" applyFont="1" applyFill="1" applyBorder="1" applyAlignment="1" applyProtection="1">
      <alignment horizontal="left" vertical="center"/>
      <protection/>
    </xf>
    <xf numFmtId="0" fontId="19" fillId="39" borderId="0" xfId="0" applyFont="1" applyFill="1" applyBorder="1" applyAlignment="1">
      <alignment horizontal="left" vertical="center" wrapText="1"/>
    </xf>
    <xf numFmtId="0" fontId="19" fillId="39" borderId="0" xfId="0" applyFont="1" applyFill="1" applyBorder="1" applyAlignment="1">
      <alignment horizontal="left" vertical="center"/>
    </xf>
    <xf numFmtId="0" fontId="16" fillId="39" borderId="0" xfId="0" applyFont="1" applyFill="1" applyBorder="1" applyAlignment="1">
      <alignment horizontal="left" vertical="center"/>
    </xf>
    <xf numFmtId="0" fontId="15" fillId="39" borderId="0" xfId="0" applyFont="1" applyFill="1" applyBorder="1" applyAlignment="1">
      <alignment horizontal="left" vertical="center"/>
    </xf>
    <xf numFmtId="0" fontId="16" fillId="41" borderId="16" xfId="0" applyFont="1" applyFill="1" applyBorder="1" applyAlignment="1">
      <alignment horizontal="left" vertical="center" wrapText="1"/>
    </xf>
    <xf numFmtId="0" fontId="16" fillId="41" borderId="11" xfId="0" applyFont="1" applyFill="1" applyBorder="1" applyAlignment="1">
      <alignment horizontal="left" vertical="center" wrapText="1"/>
    </xf>
    <xf numFmtId="0" fontId="16" fillId="41" borderId="32" xfId="0" applyFont="1" applyFill="1" applyBorder="1" applyAlignment="1">
      <alignment horizontal="left" vertical="center" wrapText="1"/>
    </xf>
    <xf numFmtId="0" fontId="32" fillId="39" borderId="13" xfId="0" applyFont="1" applyFill="1" applyBorder="1" applyAlignment="1" applyProtection="1">
      <alignment horizontal="right"/>
      <protection/>
    </xf>
    <xf numFmtId="0" fontId="15" fillId="39" borderId="0" xfId="0" applyFont="1" applyFill="1" applyBorder="1" applyAlignment="1">
      <alignment horizontal="left" vertical="top"/>
    </xf>
    <xf numFmtId="0" fontId="16" fillId="39" borderId="16" xfId="0" applyFont="1" applyFill="1" applyBorder="1" applyAlignment="1">
      <alignment horizontal="left" vertical="center" indent="1"/>
    </xf>
    <xf numFmtId="164" fontId="16" fillId="39" borderId="11" xfId="0" applyNumberFormat="1" applyFont="1" applyFill="1" applyBorder="1" applyAlignment="1">
      <alignment horizontal="center" vertical="center"/>
    </xf>
    <xf numFmtId="1" fontId="16" fillId="39" borderId="11" xfId="0" applyNumberFormat="1" applyFont="1" applyFill="1" applyBorder="1" applyAlignment="1">
      <alignment horizontal="center" vertical="center"/>
    </xf>
    <xf numFmtId="1" fontId="16" fillId="39" borderId="32" xfId="0" applyNumberFormat="1" applyFont="1" applyFill="1" applyBorder="1" applyAlignment="1">
      <alignment horizontal="center" vertical="center"/>
    </xf>
    <xf numFmtId="0" fontId="41" fillId="40" borderId="15" xfId="0" applyFont="1" applyFill="1" applyBorder="1" applyAlignment="1" applyProtection="1">
      <alignment horizontal="center" vertical="center" wrapText="1"/>
      <protection/>
    </xf>
    <xf numFmtId="0" fontId="36" fillId="39" borderId="0" xfId="0" applyFont="1" applyFill="1" applyBorder="1" applyAlignment="1">
      <alignment horizontal="left" vertical="center"/>
    </xf>
    <xf numFmtId="0" fontId="37" fillId="39" borderId="0" xfId="0" applyFont="1" applyFill="1" applyBorder="1" applyAlignment="1" applyProtection="1">
      <alignment horizontal="right" vertical="center"/>
      <protection/>
    </xf>
    <xf numFmtId="0" fontId="38" fillId="39" borderId="0" xfId="0" applyFont="1" applyFill="1" applyBorder="1" applyAlignment="1" applyProtection="1">
      <alignment horizontal="left" vertical="top"/>
      <protection/>
    </xf>
    <xf numFmtId="0" fontId="16" fillId="39" borderId="16" xfId="0" applyFont="1" applyFill="1" applyBorder="1" applyAlignment="1" applyProtection="1">
      <alignment horizontal="right" vertical="center"/>
      <protection/>
    </xf>
    <xf numFmtId="1" fontId="16" fillId="39" borderId="11" xfId="0" applyNumberFormat="1" applyFont="1" applyFill="1" applyBorder="1" applyAlignment="1" applyProtection="1">
      <alignment horizontal="right" vertical="center"/>
      <protection/>
    </xf>
    <xf numFmtId="1" fontId="16" fillId="39" borderId="32" xfId="0" applyNumberFormat="1" applyFont="1" applyFill="1" applyBorder="1" applyAlignment="1" applyProtection="1">
      <alignment horizontal="left" vertical="center"/>
      <protection/>
    </xf>
    <xf numFmtId="0" fontId="39" fillId="39" borderId="17" xfId="65" applyFont="1" applyFill="1" applyBorder="1" applyAlignment="1" applyProtection="1">
      <alignment horizontal="center" vertical="center" wrapText="1"/>
      <protection/>
    </xf>
    <xf numFmtId="0" fontId="32" fillId="39" borderId="11" xfId="0" applyFont="1" applyFill="1" applyBorder="1" applyAlignment="1" applyProtection="1">
      <alignment horizontal="right" vertical="top"/>
      <protection/>
    </xf>
    <xf numFmtId="0" fontId="41" fillId="40" borderId="18" xfId="0" applyFont="1" applyFill="1" applyBorder="1" applyAlignment="1" applyProtection="1">
      <alignment horizontal="center" vertical="center" wrapText="1"/>
      <protection/>
    </xf>
    <xf numFmtId="0" fontId="41" fillId="40" borderId="15" xfId="0" applyFont="1" applyFill="1" applyBorder="1" applyAlignment="1" applyProtection="1">
      <alignment horizontal="left" vertical="center" wrapText="1" indent="1"/>
      <protection/>
    </xf>
    <xf numFmtId="0" fontId="41" fillId="41" borderId="15" xfId="0" applyFont="1" applyFill="1" applyBorder="1" applyAlignment="1" applyProtection="1">
      <alignment horizontal="left" vertical="center" wrapText="1" indent="1"/>
      <protection/>
    </xf>
    <xf numFmtId="0" fontId="41" fillId="41" borderId="33" xfId="0" applyFont="1" applyFill="1" applyBorder="1" applyAlignment="1" applyProtection="1">
      <alignment horizontal="left" vertical="center" wrapText="1" indent="1"/>
      <protection/>
    </xf>
    <xf numFmtId="0" fontId="39" fillId="39" borderId="17" xfId="65" applyFont="1" applyFill="1" applyBorder="1" applyAlignment="1" applyProtection="1">
      <alignment horizontal="left" vertical="center" wrapText="1" indent="1"/>
      <protection/>
    </xf>
    <xf numFmtId="0" fontId="39" fillId="39" borderId="23" xfId="65" applyFont="1" applyFill="1" applyBorder="1" applyAlignment="1" applyProtection="1">
      <alignment horizontal="left" vertical="center" wrapText="1" indent="1"/>
      <protection/>
    </xf>
    <xf numFmtId="165" fontId="39" fillId="41" borderId="25" xfId="0" applyNumberFormat="1" applyFont="1" applyFill="1" applyBorder="1" applyAlignment="1" applyProtection="1">
      <alignment horizontal="center" vertical="center"/>
      <protection/>
    </xf>
    <xf numFmtId="165" fontId="39" fillId="41" borderId="33" xfId="0" applyNumberFormat="1" applyFont="1" applyFill="1" applyBorder="1" applyAlignment="1" applyProtection="1">
      <alignment horizontal="center" vertical="center"/>
      <protection/>
    </xf>
    <xf numFmtId="0" fontId="39" fillId="39" borderId="34" xfId="65" applyFont="1" applyFill="1" applyBorder="1" applyAlignment="1" applyProtection="1">
      <alignment horizontal="left" vertical="center" wrapText="1" indent="1"/>
      <protection/>
    </xf>
    <xf numFmtId="165" fontId="39" fillId="41" borderId="0" xfId="0" applyNumberFormat="1" applyFont="1" applyFill="1" applyBorder="1" applyAlignment="1" applyProtection="1">
      <alignment horizontal="center" vertical="center"/>
      <protection/>
    </xf>
    <xf numFmtId="0" fontId="15" fillId="39" borderId="0" xfId="0" applyFont="1" applyFill="1" applyBorder="1" applyAlignment="1">
      <alignment horizontal="left" indent="7"/>
    </xf>
    <xf numFmtId="0" fontId="42" fillId="39" borderId="0" xfId="0" applyFont="1" applyFill="1" applyBorder="1" applyAlignment="1">
      <alignment horizontal="left" vertical="center"/>
    </xf>
    <xf numFmtId="0" fontId="0" fillId="39" borderId="0" xfId="0" applyFill="1" applyBorder="1" applyAlignment="1">
      <alignment horizontal="left" vertical="top" wrapText="1"/>
    </xf>
    <xf numFmtId="1" fontId="27" fillId="41" borderId="5" xfId="0" applyNumberFormat="1" applyFont="1" applyFill="1" applyBorder="1" applyAlignment="1">
      <alignment horizontal="left" vertical="center" indent="1"/>
    </xf>
    <xf numFmtId="0" fontId="16" fillId="39" borderId="0" xfId="0" applyFont="1" applyFill="1" applyBorder="1" applyAlignment="1">
      <alignment horizontal="left" vertical="center" indent="7"/>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xfId="33"/>
    <cellStyle name="Accent 1" xfId="34"/>
    <cellStyle name="Accent 2" xfId="35"/>
    <cellStyle name="Accent 3" xfId="36"/>
    <cellStyle name="Bad" xfId="37"/>
    <cellStyle name="Buena" xfId="38"/>
    <cellStyle name="Cálculo" xfId="39"/>
    <cellStyle name="Celda de comprobación" xfId="40"/>
    <cellStyle name="Celda vinculada" xfId="41"/>
    <cellStyle name="Encabezado 4" xfId="42"/>
    <cellStyle name="Énfasis1" xfId="43"/>
    <cellStyle name="Énfasis2" xfId="44"/>
    <cellStyle name="Énfasis3" xfId="45"/>
    <cellStyle name="Énfasis4" xfId="46"/>
    <cellStyle name="Énfasis5" xfId="47"/>
    <cellStyle name="Énfasis6" xfId="48"/>
    <cellStyle name="Entrada" xfId="49"/>
    <cellStyle name="Error" xfId="50"/>
    <cellStyle name="Footnote" xfId="51"/>
    <cellStyle name="Good" xfId="52"/>
    <cellStyle name="Heading" xfId="53"/>
    <cellStyle name="Heading 1" xfId="54"/>
    <cellStyle name="Heading 2" xfId="55"/>
    <cellStyle name="Hyperlink" xfId="56"/>
    <cellStyle name="Followed Hyperlink" xfId="57"/>
    <cellStyle name="Incorrecto" xfId="58"/>
    <cellStyle name="Comma" xfId="59"/>
    <cellStyle name="Comma [0]" xfId="60"/>
    <cellStyle name="Currency" xfId="61"/>
    <cellStyle name="Currency [0]" xfId="62"/>
    <cellStyle name="Neutral" xfId="63"/>
    <cellStyle name="Normal 4" xfId="64"/>
    <cellStyle name="Normal_4. Bilanz Testat" xfId="65"/>
    <cellStyle name="Notas" xfId="66"/>
    <cellStyle name="Note" xfId="67"/>
    <cellStyle name="Percent" xfId="68"/>
    <cellStyle name="Salida" xfId="69"/>
    <cellStyle name="Status" xfId="70"/>
    <cellStyle name="Text" xfId="71"/>
    <cellStyle name="Texto de advertencia" xfId="72"/>
    <cellStyle name="Texto explicativo" xfId="73"/>
    <cellStyle name="Título" xfId="74"/>
    <cellStyle name="Título 1" xfId="75"/>
    <cellStyle name="Título 2" xfId="76"/>
    <cellStyle name="Título 3" xfId="77"/>
    <cellStyle name="Total" xfId="78"/>
    <cellStyle name="Warning" xfId="79"/>
  </cellStyles>
  <dxfs count="4">
    <dxf>
      <font>
        <b val="0"/>
        <sz val="11"/>
        <color indexed="8"/>
      </font>
      <fill>
        <patternFill patternType="solid">
          <fgColor indexed="16"/>
          <bgColor indexed="10"/>
        </patternFill>
      </fill>
    </dxf>
    <dxf>
      <font>
        <b val="0"/>
        <sz val="11"/>
        <color indexed="9"/>
      </font>
      <fill>
        <patternFill patternType="solid">
          <fgColor indexed="16"/>
          <bgColor indexed="10"/>
        </patternFill>
      </fill>
    </dxf>
    <dxf>
      <font>
        <b val="0"/>
        <sz val="11"/>
        <color rgb="FFFFFFFF"/>
      </font>
      <fill>
        <patternFill patternType="solid">
          <fgColor rgb="FFCC0000"/>
          <bgColor rgb="FFDD0806"/>
        </patternFill>
      </fill>
      <border/>
    </dxf>
    <dxf>
      <font>
        <b val="0"/>
        <sz val="11"/>
        <color rgb="FF000000"/>
      </font>
      <fill>
        <patternFill patternType="solid">
          <fgColor rgb="FFCC0000"/>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A2BD90"/>
      <rgbColor rgb="00FF99CC"/>
      <rgbColor rgb="00CC99FF"/>
      <rgbColor rgb="00FFCCCC"/>
      <rgbColor rgb="003366FF"/>
      <rgbColor rgb="0033CCCC"/>
      <rgbColor rgb="0099CC00"/>
      <rgbColor rgb="00FFCC00"/>
      <rgbColor rgb="00FF9900"/>
      <rgbColor rgb="00FF6600"/>
      <rgbColor rgb="00666699"/>
      <rgbColor rgb="00969696"/>
      <rgbColor rgb="00003366"/>
      <rgbColor rgb="00669999"/>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15"/>
          <c:y val="0.25825"/>
          <c:w val="0.38675"/>
          <c:h val="0.563"/>
        </c:manualLayout>
      </c:layout>
      <c:radarChart>
        <c:radarStyle val="filled"/>
        <c:varyColors val="0"/>
        <c:ser>
          <c:idx val="0"/>
          <c:order val="0"/>
          <c:spPr>
            <a:solidFill>
              <a:srgbClr val="669999"/>
            </a:solidFill>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'5. Diagrama por valores'!$B$18:$B$22</c:f>
              <c:strCache/>
            </c:strRef>
          </c:cat>
          <c:val>
            <c:numRef>
              <c:f>'5. Diagrama por valores'!$F$18:$F$22</c:f>
              <c:numCache/>
            </c:numRef>
          </c:val>
        </c:ser>
        <c:axId val="42097201"/>
        <c:axId val="43330490"/>
      </c:radarChart>
      <c:catAx>
        <c:axId val="4209720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99CC00"/>
                </a:solidFill>
              </a:defRPr>
            </a:pPr>
          </a:p>
        </c:txPr>
        <c:crossAx val="43330490"/>
        <c:crossesAt val="0"/>
        <c:auto val="0"/>
        <c:lblOffset val="100"/>
        <c:tickLblSkip val="1"/>
        <c:noMultiLvlLbl val="0"/>
      </c:catAx>
      <c:valAx>
        <c:axId val="43330490"/>
        <c:scaling>
          <c:orientation val="minMax"/>
          <c:max val="1"/>
          <c:min val="0"/>
        </c:scaling>
        <c:axPos val="l"/>
        <c:majorGridlines>
          <c:spPr>
            <a:ln w="3175">
              <a:solidFill>
                <a:srgbClr val="A2BD90"/>
              </a:solidFill>
            </a:ln>
          </c:spPr>
        </c:majorGridlines>
        <c:delete val="0"/>
        <c:numFmt formatCode="General" sourceLinked="1"/>
        <c:majorTickMark val="cross"/>
        <c:minorTickMark val="none"/>
        <c:tickLblPos val="none"/>
        <c:spPr>
          <a:ln w="3175">
            <a:solidFill>
              <a:srgbClr val="808080"/>
            </a:solidFill>
          </a:ln>
        </c:spPr>
        <c:crossAx val="42097201"/>
        <c:crossesAt val="1"/>
        <c:crossBetween val="midCat"/>
        <c:dispUnits/>
        <c:majorUnit val="0.2"/>
        <c:minorUnit val="0.04"/>
      </c:valAx>
      <c:spPr>
        <a:noFill/>
        <a:ln>
          <a:noFill/>
        </a:ln>
      </c:spPr>
    </c:plotArea>
    <c:plotVisOnly val="1"/>
    <c:dispBlanksAs val="gap"/>
    <c:showDLblsOverMax val="0"/>
  </c:chart>
  <c:spPr>
    <a:solidFill>
      <a:srgbClr val="FFFFFF"/>
    </a:solidFill>
    <a:ln w="3175">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45"/>
          <c:y val="0.31"/>
          <c:w val="0.2975"/>
          <c:h val="0.434"/>
        </c:manualLayout>
      </c:layout>
      <c:radarChart>
        <c:radarStyle val="filled"/>
        <c:varyColors val="0"/>
        <c:ser>
          <c:idx val="0"/>
          <c:order val="0"/>
          <c:spPr>
            <a:solidFill>
              <a:srgbClr val="669999"/>
            </a:solidFill>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'6. Diagrama por grupos interés'!$B$18:$B$22</c:f>
              <c:strCache/>
            </c:strRef>
          </c:cat>
          <c:val>
            <c:numRef>
              <c:f>'6. Diagrama por grupos interés'!$F$18:$F$22</c:f>
              <c:numCache/>
            </c:numRef>
          </c:val>
        </c:ser>
        <c:axId val="54430091"/>
        <c:axId val="20108772"/>
      </c:radarChart>
      <c:catAx>
        <c:axId val="5443009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99CC00"/>
                </a:solidFill>
              </a:defRPr>
            </a:pPr>
          </a:p>
        </c:txPr>
        <c:crossAx val="20108772"/>
        <c:crossesAt val="0"/>
        <c:auto val="0"/>
        <c:lblOffset val="100"/>
        <c:tickLblSkip val="1"/>
        <c:noMultiLvlLbl val="0"/>
      </c:catAx>
      <c:valAx>
        <c:axId val="20108772"/>
        <c:scaling>
          <c:orientation val="minMax"/>
          <c:max val="1"/>
          <c:min val="0"/>
        </c:scaling>
        <c:axPos val="l"/>
        <c:majorGridlines>
          <c:spPr>
            <a:ln w="3175">
              <a:solidFill>
                <a:srgbClr val="A2BD90"/>
              </a:solidFill>
            </a:ln>
          </c:spPr>
        </c:majorGridlines>
        <c:delete val="0"/>
        <c:numFmt formatCode="General" sourceLinked="1"/>
        <c:majorTickMark val="cross"/>
        <c:minorTickMark val="none"/>
        <c:tickLblPos val="none"/>
        <c:spPr>
          <a:ln w="3175">
            <a:solidFill>
              <a:srgbClr val="808080"/>
            </a:solidFill>
          </a:ln>
        </c:spPr>
        <c:crossAx val="54430091"/>
        <c:crossesAt val="1"/>
        <c:crossBetween val="midCat"/>
        <c:dispUnits/>
        <c:majorUnit val="0.2"/>
        <c:minorUnit val="0.04"/>
      </c:valAx>
      <c:spPr>
        <a:noFill/>
        <a:ln>
          <a:noFill/>
        </a:ln>
      </c:spPr>
    </c:plotArea>
    <c:plotVisOnly val="1"/>
    <c:dispBlanksAs val="gap"/>
    <c:showDLblsOverMax val="0"/>
  </c:chart>
  <c:spPr>
    <a:solidFill>
      <a:srgbClr val="FFFFFF"/>
    </a:solidFill>
    <a:ln w="3175">
      <a:no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
          <c:y val="0.25025"/>
          <c:w val="0.3735"/>
          <c:h val="0.5435"/>
        </c:manualLayout>
      </c:layout>
      <c:radarChart>
        <c:radarStyle val="filled"/>
        <c:varyColors val="0"/>
        <c:ser>
          <c:idx val="0"/>
          <c:order val="0"/>
          <c:spPr>
            <a:solidFill>
              <a:srgbClr val="669999"/>
            </a:solidFill>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'7. Diagrama por Temas'!$B$18:$B$42</c:f>
              <c:strCache/>
            </c:strRef>
          </c:cat>
          <c:val>
            <c:numRef>
              <c:f>'7. Diagrama por Temas'!$F$18:$F$42</c:f>
              <c:numCache/>
            </c:numRef>
          </c:val>
        </c:ser>
        <c:axId val="46761221"/>
        <c:axId val="18197806"/>
      </c:radarChart>
      <c:catAx>
        <c:axId val="4676122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99CC00"/>
                </a:solidFill>
              </a:defRPr>
            </a:pPr>
          </a:p>
        </c:txPr>
        <c:crossAx val="18197806"/>
        <c:crossesAt val="0"/>
        <c:auto val="0"/>
        <c:lblOffset val="100"/>
        <c:tickLblSkip val="1"/>
        <c:noMultiLvlLbl val="0"/>
      </c:catAx>
      <c:valAx>
        <c:axId val="18197806"/>
        <c:scaling>
          <c:orientation val="minMax"/>
          <c:max val="1"/>
          <c:min val="0"/>
        </c:scaling>
        <c:axPos val="l"/>
        <c:majorGridlines>
          <c:spPr>
            <a:ln w="3175">
              <a:solidFill>
                <a:srgbClr val="A2BD90"/>
              </a:solidFill>
            </a:ln>
          </c:spPr>
        </c:majorGridlines>
        <c:delete val="0"/>
        <c:numFmt formatCode="General" sourceLinked="1"/>
        <c:majorTickMark val="cross"/>
        <c:minorTickMark val="none"/>
        <c:tickLblPos val="none"/>
        <c:spPr>
          <a:ln w="3175">
            <a:solidFill>
              <a:srgbClr val="808080"/>
            </a:solidFill>
          </a:ln>
        </c:spPr>
        <c:crossAx val="46761221"/>
        <c:crossesAt val="1"/>
        <c:crossBetween val="midCat"/>
        <c:dispUnits/>
        <c:majorUnit val="0.2"/>
        <c:minorUnit val="0.04"/>
      </c:valAx>
      <c:spPr>
        <a:noFill/>
        <a:ln>
          <a:noFill/>
        </a:ln>
      </c:spPr>
    </c:plotArea>
    <c:plotVisOnly val="1"/>
    <c:dispBlanksAs val="gap"/>
    <c:showDLblsOverMax val="0"/>
  </c:chart>
  <c:spPr>
    <a:solidFill>
      <a:srgbClr val="FFFFFF"/>
    </a:solidFill>
    <a:ln w="3175">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2295525</xdr:colOff>
      <xdr:row>1</xdr:row>
      <xdr:rowOff>342900</xdr:rowOff>
    </xdr:from>
    <xdr:to>
      <xdr:col>3</xdr:col>
      <xdr:colOff>4162425</xdr:colOff>
      <xdr:row>4</xdr:row>
      <xdr:rowOff>171450</xdr:rowOff>
    </xdr:to>
    <xdr:pic>
      <xdr:nvPicPr>
        <xdr:cNvPr id="1" name="2 Imagen"/>
        <xdr:cNvPicPr preferRelativeResize="1">
          <a:picLocks noChangeAspect="1"/>
        </xdr:cNvPicPr>
      </xdr:nvPicPr>
      <xdr:blipFill>
        <a:blip r:embed="rId1"/>
        <a:stretch>
          <a:fillRect/>
        </a:stretch>
      </xdr:blipFill>
      <xdr:spPr>
        <a:xfrm>
          <a:off x="4248150" y="523875"/>
          <a:ext cx="186690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247650</xdr:colOff>
      <xdr:row>0</xdr:row>
      <xdr:rowOff>28575</xdr:rowOff>
    </xdr:from>
    <xdr:to>
      <xdr:col>21</xdr:col>
      <xdr:colOff>638175</xdr:colOff>
      <xdr:row>5</xdr:row>
      <xdr:rowOff>95250</xdr:rowOff>
    </xdr:to>
    <xdr:pic>
      <xdr:nvPicPr>
        <xdr:cNvPr id="1" name="2 Imagen"/>
        <xdr:cNvPicPr preferRelativeResize="1">
          <a:picLocks noChangeAspect="1"/>
        </xdr:cNvPicPr>
      </xdr:nvPicPr>
      <xdr:blipFill>
        <a:blip r:embed="rId1"/>
        <a:stretch>
          <a:fillRect/>
        </a:stretch>
      </xdr:blipFill>
      <xdr:spPr>
        <a:xfrm>
          <a:off x="7458075" y="28575"/>
          <a:ext cx="1990725"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104775</xdr:rowOff>
    </xdr:from>
    <xdr:to>
      <xdr:col>5</xdr:col>
      <xdr:colOff>857250</xdr:colOff>
      <xdr:row>15</xdr:row>
      <xdr:rowOff>790575</xdr:rowOff>
    </xdr:to>
    <xdr:graphicFrame>
      <xdr:nvGraphicFramePr>
        <xdr:cNvPr id="1" name="Chart 1"/>
        <xdr:cNvGraphicFramePr/>
      </xdr:nvGraphicFramePr>
      <xdr:xfrm>
        <a:off x="9525" y="771525"/>
        <a:ext cx="5676900" cy="392430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2</xdr:row>
      <xdr:rowOff>0</xdr:rowOff>
    </xdr:from>
    <xdr:to>
      <xdr:col>1</xdr:col>
      <xdr:colOff>381000</xdr:colOff>
      <xdr:row>4</xdr:row>
      <xdr:rowOff>133350</xdr:rowOff>
    </xdr:to>
    <xdr:pic>
      <xdr:nvPicPr>
        <xdr:cNvPr id="2" name="Grafik 3"/>
        <xdr:cNvPicPr preferRelativeResize="1">
          <a:picLocks noChangeAspect="1"/>
        </xdr:cNvPicPr>
      </xdr:nvPicPr>
      <xdr:blipFill>
        <a:blip r:embed="rId2"/>
        <a:stretch>
          <a:fillRect/>
        </a:stretch>
      </xdr:blipFill>
      <xdr:spPr>
        <a:xfrm>
          <a:off x="152400" y="381000"/>
          <a:ext cx="419100"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104775</xdr:rowOff>
    </xdr:from>
    <xdr:to>
      <xdr:col>5</xdr:col>
      <xdr:colOff>857250</xdr:colOff>
      <xdr:row>15</xdr:row>
      <xdr:rowOff>790575</xdr:rowOff>
    </xdr:to>
    <xdr:graphicFrame>
      <xdr:nvGraphicFramePr>
        <xdr:cNvPr id="1" name="Chart 1"/>
        <xdr:cNvGraphicFramePr/>
      </xdr:nvGraphicFramePr>
      <xdr:xfrm>
        <a:off x="9525" y="771525"/>
        <a:ext cx="5676900" cy="39243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xdr:row>
      <xdr:rowOff>28575</xdr:rowOff>
    </xdr:from>
    <xdr:to>
      <xdr:col>1</xdr:col>
      <xdr:colOff>428625</xdr:colOff>
      <xdr:row>3</xdr:row>
      <xdr:rowOff>161925</xdr:rowOff>
    </xdr:to>
    <xdr:pic>
      <xdr:nvPicPr>
        <xdr:cNvPr id="2" name="Grafik 3"/>
        <xdr:cNvPicPr preferRelativeResize="1">
          <a:picLocks noChangeAspect="1"/>
        </xdr:cNvPicPr>
      </xdr:nvPicPr>
      <xdr:blipFill>
        <a:blip r:embed="rId2"/>
        <a:stretch>
          <a:fillRect/>
        </a:stretch>
      </xdr:blipFill>
      <xdr:spPr>
        <a:xfrm>
          <a:off x="200025" y="219075"/>
          <a:ext cx="41910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28575</xdr:rowOff>
    </xdr:from>
    <xdr:to>
      <xdr:col>1</xdr:col>
      <xdr:colOff>428625</xdr:colOff>
      <xdr:row>3</xdr:row>
      <xdr:rowOff>161925</xdr:rowOff>
    </xdr:to>
    <xdr:pic>
      <xdr:nvPicPr>
        <xdr:cNvPr id="1" name="Grafik 3"/>
        <xdr:cNvPicPr preferRelativeResize="1">
          <a:picLocks noChangeAspect="1"/>
        </xdr:cNvPicPr>
      </xdr:nvPicPr>
      <xdr:blipFill>
        <a:blip r:embed="rId1"/>
        <a:stretch>
          <a:fillRect/>
        </a:stretch>
      </xdr:blipFill>
      <xdr:spPr>
        <a:xfrm>
          <a:off x="200025" y="219075"/>
          <a:ext cx="419100" cy="419100"/>
        </a:xfrm>
        <a:prstGeom prst="rect">
          <a:avLst/>
        </a:prstGeom>
        <a:noFill/>
        <a:ln w="9525" cmpd="sng">
          <a:noFill/>
        </a:ln>
      </xdr:spPr>
    </xdr:pic>
    <xdr:clientData/>
  </xdr:twoCellAnchor>
  <xdr:twoCellAnchor>
    <xdr:from>
      <xdr:col>0</xdr:col>
      <xdr:colOff>9525</xdr:colOff>
      <xdr:row>4</xdr:row>
      <xdr:rowOff>104775</xdr:rowOff>
    </xdr:from>
    <xdr:to>
      <xdr:col>5</xdr:col>
      <xdr:colOff>857250</xdr:colOff>
      <xdr:row>15</xdr:row>
      <xdr:rowOff>790575</xdr:rowOff>
    </xdr:to>
    <xdr:graphicFrame>
      <xdr:nvGraphicFramePr>
        <xdr:cNvPr id="2" name="Chart 2"/>
        <xdr:cNvGraphicFramePr/>
      </xdr:nvGraphicFramePr>
      <xdr:xfrm>
        <a:off x="9525" y="771525"/>
        <a:ext cx="5676900" cy="3924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guelriberaesteve@gmail.com" TargetMode="External" /><Relationship Id="rId2"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v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D39"/>
  <sheetViews>
    <sheetView showGridLines="0" tabSelected="1" zoomScalePageLayoutView="0" workbookViewId="0" topLeftCell="A1">
      <selection activeCell="D20" sqref="D20"/>
    </sheetView>
  </sheetViews>
  <sheetFormatPr defaultColWidth="10.8515625" defaultRowHeight="15"/>
  <cols>
    <col min="1" max="1" width="2.8515625" style="1" customWidth="1"/>
    <col min="2" max="2" width="14.7109375" style="1" customWidth="1"/>
    <col min="3" max="3" width="11.7109375" style="1" customWidth="1"/>
    <col min="4" max="4" width="70.421875" style="1" customWidth="1"/>
    <col min="5" max="16384" width="10.8515625" style="1" customWidth="1"/>
  </cols>
  <sheetData>
    <row r="1" spans="1:4" ht="14.25">
      <c r="A1" s="2"/>
      <c r="B1" s="2"/>
      <c r="C1" s="2"/>
      <c r="D1" s="2"/>
    </row>
    <row r="2" spans="1:4" ht="48" customHeight="1">
      <c r="A2" s="2"/>
      <c r="B2" s="231" t="s">
        <v>0</v>
      </c>
      <c r="C2" s="231"/>
      <c r="D2" s="231"/>
    </row>
    <row r="3" spans="1:3" ht="15">
      <c r="A3" s="2"/>
      <c r="B3" s="3" t="s">
        <v>1</v>
      </c>
      <c r="C3" s="3" t="s">
        <v>256</v>
      </c>
    </row>
    <row r="4" spans="1:4" ht="14.25">
      <c r="A4" s="2"/>
      <c r="B4" s="2"/>
      <c r="C4" s="2"/>
      <c r="D4" s="2"/>
    </row>
    <row r="5" spans="1:4" ht="18.75" customHeight="1">
      <c r="A5" s="2"/>
      <c r="B5" s="232" t="s">
        <v>2</v>
      </c>
      <c r="C5" s="232"/>
      <c r="D5" s="232"/>
    </row>
    <row r="6" spans="1:4" ht="92.25" customHeight="1">
      <c r="A6" s="2"/>
      <c r="B6" s="233" t="s">
        <v>291</v>
      </c>
      <c r="C6" s="233"/>
      <c r="D6" s="233"/>
    </row>
    <row r="7" spans="1:4" ht="14.25">
      <c r="A7" s="2"/>
      <c r="B7" s="2"/>
      <c r="C7" s="2"/>
      <c r="D7" s="2"/>
    </row>
    <row r="8" spans="1:4" ht="18.75" customHeight="1">
      <c r="A8" s="2"/>
      <c r="B8" s="232" t="s">
        <v>3</v>
      </c>
      <c r="C8" s="232"/>
      <c r="D8" s="232"/>
    </row>
    <row r="9" spans="1:4" ht="36.75" customHeight="1">
      <c r="A9" s="2"/>
      <c r="B9" s="234" t="s">
        <v>4</v>
      </c>
      <c r="C9" s="234"/>
      <c r="D9" s="5" t="s">
        <v>5</v>
      </c>
    </row>
    <row r="10" spans="1:4" ht="30.75" customHeight="1">
      <c r="A10" s="2"/>
      <c r="B10" s="4" t="s">
        <v>6</v>
      </c>
      <c r="C10" s="4"/>
      <c r="D10" s="6" t="s">
        <v>7</v>
      </c>
    </row>
    <row r="11" spans="1:4" ht="76.5" customHeight="1">
      <c r="A11" s="2"/>
      <c r="B11" s="4"/>
      <c r="C11" s="7" t="s">
        <v>8</v>
      </c>
      <c r="D11" s="5" t="s">
        <v>433</v>
      </c>
    </row>
    <row r="12" spans="1:4" ht="36" customHeight="1">
      <c r="A12" s="2"/>
      <c r="C12" s="7" t="s">
        <v>9</v>
      </c>
      <c r="D12" s="5" t="s">
        <v>10</v>
      </c>
    </row>
    <row r="13" spans="1:4" ht="35.25" customHeight="1">
      <c r="A13" s="2"/>
      <c r="B13" s="4"/>
      <c r="C13" s="7" t="s">
        <v>11</v>
      </c>
      <c r="D13" s="5" t="s">
        <v>12</v>
      </c>
    </row>
    <row r="14" spans="1:4" ht="61.5" customHeight="1">
      <c r="A14" s="2"/>
      <c r="B14" s="4"/>
      <c r="C14" s="7" t="s">
        <v>13</v>
      </c>
      <c r="D14" s="5" t="s">
        <v>14</v>
      </c>
    </row>
    <row r="15" spans="1:4" ht="48.75" customHeight="1">
      <c r="A15" s="2"/>
      <c r="B15" s="234" t="s">
        <v>15</v>
      </c>
      <c r="C15" s="234"/>
      <c r="D15" s="5" t="s">
        <v>16</v>
      </c>
    </row>
    <row r="16" spans="1:4" ht="40.5" customHeight="1">
      <c r="A16" s="2"/>
      <c r="B16" s="235" t="s">
        <v>8</v>
      </c>
      <c r="C16" s="235"/>
      <c r="D16" s="5" t="s">
        <v>17</v>
      </c>
    </row>
    <row r="17" spans="1:4" ht="43.5" customHeight="1">
      <c r="A17" s="2"/>
      <c r="B17" s="235" t="s">
        <v>9</v>
      </c>
      <c r="C17" s="235"/>
      <c r="D17" s="5" t="s">
        <v>18</v>
      </c>
    </row>
    <row r="18" spans="1:4" ht="36.75" customHeight="1">
      <c r="A18" s="2"/>
      <c r="B18" s="234" t="s">
        <v>19</v>
      </c>
      <c r="C18" s="234"/>
      <c r="D18" s="5" t="s">
        <v>20</v>
      </c>
    </row>
    <row r="19" spans="1:4" ht="32.25" customHeight="1">
      <c r="A19" s="2"/>
      <c r="B19" s="236" t="s">
        <v>21</v>
      </c>
      <c r="C19" s="236"/>
      <c r="D19" s="5" t="s">
        <v>22</v>
      </c>
    </row>
    <row r="20" spans="1:4" ht="40.5" customHeight="1">
      <c r="A20" s="2"/>
      <c r="B20" s="236" t="s">
        <v>23</v>
      </c>
      <c r="C20" s="236"/>
      <c r="D20" s="5" t="s">
        <v>434</v>
      </c>
    </row>
    <row r="21" spans="1:4" ht="28.5" customHeight="1">
      <c r="A21" s="2"/>
      <c r="B21" s="236" t="s">
        <v>24</v>
      </c>
      <c r="C21" s="236"/>
      <c r="D21" s="5" t="s">
        <v>25</v>
      </c>
    </row>
    <row r="22" spans="1:4" ht="15" customHeight="1">
      <c r="A22" s="2"/>
      <c r="B22" s="8"/>
      <c r="C22" s="8"/>
      <c r="D22" s="9"/>
    </row>
    <row r="23" spans="1:4" ht="15">
      <c r="A23" s="2"/>
      <c r="B23" s="232" t="s">
        <v>26</v>
      </c>
      <c r="C23" s="232"/>
      <c r="D23" s="232"/>
    </row>
    <row r="24" spans="1:4" ht="19.5" customHeight="1">
      <c r="A24" s="2"/>
      <c r="B24" s="237" t="s">
        <v>27</v>
      </c>
      <c r="C24" s="237"/>
      <c r="D24" s="237"/>
    </row>
    <row r="25" spans="1:4" ht="1.5" customHeight="1">
      <c r="A25" s="2"/>
      <c r="B25" s="10"/>
      <c r="C25" s="10"/>
      <c r="D25" s="11"/>
    </row>
    <row r="26" spans="1:4" ht="19.5" customHeight="1">
      <c r="A26" s="2"/>
      <c r="B26" s="238" t="s">
        <v>28</v>
      </c>
      <c r="C26" s="238"/>
      <c r="D26" s="238"/>
    </row>
    <row r="27" spans="1:4" ht="1.5" customHeight="1">
      <c r="A27" s="2"/>
      <c r="B27" s="12"/>
      <c r="C27" s="12"/>
      <c r="D27" s="11"/>
    </row>
    <row r="28" spans="1:4" ht="19.5" customHeight="1">
      <c r="A28" s="2"/>
      <c r="B28" s="239" t="s">
        <v>29</v>
      </c>
      <c r="C28" s="239"/>
      <c r="D28" s="239"/>
    </row>
    <row r="29" spans="1:4" ht="14.25">
      <c r="A29" s="2"/>
      <c r="B29" s="2"/>
      <c r="C29" s="2"/>
      <c r="D29" s="2"/>
    </row>
    <row r="30" spans="1:4" ht="15">
      <c r="A30" s="2"/>
      <c r="B30" s="232" t="s">
        <v>30</v>
      </c>
      <c r="C30" s="232"/>
      <c r="D30" s="232"/>
    </row>
    <row r="31" spans="1:4" ht="15">
      <c r="A31" s="2"/>
      <c r="B31" s="240" t="s">
        <v>290</v>
      </c>
      <c r="C31" s="241"/>
      <c r="D31" s="241"/>
    </row>
    <row r="32" spans="1:4" ht="14.25">
      <c r="A32" s="2"/>
      <c r="B32" s="243"/>
      <c r="C32" s="243"/>
      <c r="D32" s="243"/>
    </row>
    <row r="33" spans="1:4" ht="14.25">
      <c r="A33" s="2"/>
      <c r="B33" s="243"/>
      <c r="C33" s="243"/>
      <c r="D33" s="243"/>
    </row>
    <row r="34" spans="1:4" ht="14.25">
      <c r="A34" s="2"/>
      <c r="B34" s="243"/>
      <c r="C34" s="243"/>
      <c r="D34" s="243"/>
    </row>
    <row r="35" spans="1:4" ht="30" customHeight="1">
      <c r="A35" s="2"/>
      <c r="B35" s="242"/>
      <c r="C35" s="242"/>
      <c r="D35" s="242"/>
    </row>
    <row r="36" spans="1:4" ht="14.25">
      <c r="A36" s="2"/>
      <c r="B36" s="243"/>
      <c r="C36" s="243"/>
      <c r="D36" s="243"/>
    </row>
    <row r="37" spans="1:4" ht="14.25">
      <c r="A37" s="2"/>
      <c r="B37" s="2"/>
      <c r="C37" s="2"/>
      <c r="D37" s="2"/>
    </row>
    <row r="38" spans="1:4" ht="15">
      <c r="A38" s="2"/>
      <c r="B38" s="232" t="s">
        <v>31</v>
      </c>
      <c r="C38" s="232"/>
      <c r="D38" s="232"/>
    </row>
    <row r="39" spans="2:4" ht="28.5" customHeight="1">
      <c r="B39" s="242" t="s">
        <v>32</v>
      </c>
      <c r="C39" s="242"/>
      <c r="D39" s="242"/>
    </row>
  </sheetData>
  <sheetProtection selectLockedCells="1" selectUnlockedCells="1"/>
  <mergeCells count="25">
    <mergeCell ref="B39:D39"/>
    <mergeCell ref="B32:D32"/>
    <mergeCell ref="B33:D33"/>
    <mergeCell ref="B34:D34"/>
    <mergeCell ref="B35:D35"/>
    <mergeCell ref="B36:D36"/>
    <mergeCell ref="B38:D38"/>
    <mergeCell ref="B23:D23"/>
    <mergeCell ref="B24:D24"/>
    <mergeCell ref="B26:D26"/>
    <mergeCell ref="B28:D28"/>
    <mergeCell ref="B30:D30"/>
    <mergeCell ref="B31:D31"/>
    <mergeCell ref="B16:C16"/>
    <mergeCell ref="B17:C17"/>
    <mergeCell ref="B18:C18"/>
    <mergeCell ref="B19:C19"/>
    <mergeCell ref="B20:C20"/>
    <mergeCell ref="B21:C21"/>
    <mergeCell ref="B2:D2"/>
    <mergeCell ref="B5:D5"/>
    <mergeCell ref="B6:D6"/>
    <mergeCell ref="B8:D8"/>
    <mergeCell ref="B9:C9"/>
    <mergeCell ref="B15:C15"/>
  </mergeCells>
  <hyperlinks>
    <hyperlink ref="B9" location="'1. General'!A1" display="1. General"/>
    <hyperlink ref="B10" location="'2. Análisis y Diagnóstico A1'!A1" display="2.Análisis y Diagnóstico"/>
    <hyperlink ref="B15" location="'3. Cálculo'!A1" display="3. Cálculo"/>
    <hyperlink ref="B18" location="'4. BC Matriz'!A1" display="4. BC Matriz"/>
    <hyperlink ref="B19" location="'5. Diagrama por valores'!A1" display="5. Diagrama por valores&#10;"/>
    <hyperlink ref="B20" location="'6. Diagrama por grupos interés'!A1" display="6. Diagrama por grupos de interés&#10;"/>
    <hyperlink ref="B21" location="'7. Diagrama por Temas'!A1" display="7.Diagrama por Temas"/>
    <hyperlink ref="B31" r:id="rId1" display="miguelriberaesteve@gmail.com"/>
  </hyperlinks>
  <printOptions/>
  <pageMargins left="0.5201388888888889" right="0.5902777777777778" top="0.7875" bottom="0.7875" header="0.5118055555555555" footer="0.5118055555555555"/>
  <pageSetup horizontalDpi="300" verticalDpi="300" orientation="portrait" paperSize="9"/>
  <drawing r:id="rId2"/>
</worksheet>
</file>

<file path=xl/worksheets/sheet10.xml><?xml version="1.0" encoding="utf-8"?>
<worksheet xmlns="http://schemas.openxmlformats.org/spreadsheetml/2006/main" xmlns:r="http://schemas.openxmlformats.org/officeDocument/2006/relationships">
  <dimension ref="A1:P15"/>
  <sheetViews>
    <sheetView zoomScalePageLayoutView="0" workbookViewId="0" topLeftCell="D1">
      <selection activeCell="E8" sqref="E8"/>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6" ht="18" customHeight="1">
      <c r="A1" s="2"/>
      <c r="B1" s="3" t="s">
        <v>293</v>
      </c>
      <c r="C1" s="3"/>
      <c r="D1" s="35"/>
      <c r="E1" s="3"/>
      <c r="F1" s="3"/>
      <c r="G1" s="3"/>
      <c r="H1" s="3"/>
      <c r="I1" s="3"/>
      <c r="J1" s="36"/>
      <c r="K1" s="37"/>
      <c r="L1" s="37"/>
      <c r="M1" s="37"/>
      <c r="N1" s="37"/>
      <c r="O1" s="37"/>
      <c r="P1" s="38"/>
    </row>
    <row r="2" spans="1:16" ht="21" customHeight="1">
      <c r="A2" s="2"/>
      <c r="B2" s="39" t="s">
        <v>45</v>
      </c>
      <c r="C2" s="39"/>
      <c r="D2" s="40"/>
      <c r="E2" s="39"/>
      <c r="F2" s="39"/>
      <c r="G2" s="39"/>
      <c r="H2" s="39"/>
      <c r="I2" s="39"/>
      <c r="J2" s="36"/>
      <c r="K2" s="37"/>
      <c r="L2" s="37"/>
      <c r="M2" s="37"/>
      <c r="N2" s="37"/>
      <c r="O2" s="37"/>
      <c r="P2" s="38"/>
    </row>
    <row r="3" spans="1:16" ht="14.25" customHeight="1">
      <c r="A3" s="2"/>
      <c r="B3" s="41" t="str">
        <f>"Organización: "&amp;'1. General'!C6&amp;", Año: "&amp;'1. General'!C15</f>
        <v>Organización: , Año: </v>
      </c>
      <c r="C3" s="41"/>
      <c r="D3" s="11"/>
      <c r="E3" s="41"/>
      <c r="F3" s="42"/>
      <c r="G3" s="42"/>
      <c r="H3" s="42"/>
      <c r="I3" s="42"/>
      <c r="J3" s="36"/>
      <c r="K3" s="37"/>
      <c r="L3" s="37"/>
      <c r="M3" s="37"/>
      <c r="N3" s="37"/>
      <c r="O3" s="37"/>
      <c r="P3" s="38"/>
    </row>
    <row r="4" spans="1:16" ht="14.25" customHeight="1">
      <c r="A4" s="2"/>
      <c r="B4" s="14"/>
      <c r="C4" s="23"/>
      <c r="D4" s="23"/>
      <c r="E4" s="23"/>
      <c r="F4" s="14"/>
      <c r="G4" s="14"/>
      <c r="H4" s="14"/>
      <c r="I4" s="14"/>
      <c r="J4" s="36"/>
      <c r="K4" s="37"/>
      <c r="L4" s="37"/>
      <c r="M4" s="37"/>
      <c r="N4" s="37"/>
      <c r="O4" s="37"/>
      <c r="P4" s="38"/>
    </row>
    <row r="5" spans="1:16" ht="30" customHeight="1">
      <c r="A5" s="2"/>
      <c r="B5" s="43" t="s">
        <v>46</v>
      </c>
      <c r="C5" s="44" t="s">
        <v>47</v>
      </c>
      <c r="D5" s="44" t="s">
        <v>48</v>
      </c>
      <c r="E5" s="45" t="s">
        <v>49</v>
      </c>
      <c r="F5" s="45" t="s">
        <v>50</v>
      </c>
      <c r="G5" s="45" t="s">
        <v>51</v>
      </c>
      <c r="H5" s="45" t="s">
        <v>52</v>
      </c>
      <c r="I5" s="45" t="s">
        <v>53</v>
      </c>
      <c r="J5" s="46" t="s">
        <v>54</v>
      </c>
      <c r="K5" s="37"/>
      <c r="L5" s="37"/>
      <c r="M5" s="37"/>
      <c r="N5" s="37"/>
      <c r="O5" s="37"/>
      <c r="P5" s="38"/>
    </row>
    <row r="6" spans="1:10" ht="30" customHeight="1">
      <c r="A6" s="2"/>
      <c r="B6" s="47" t="s">
        <v>65</v>
      </c>
      <c r="C6" s="48" t="s">
        <v>66</v>
      </c>
      <c r="D6" s="49"/>
      <c r="E6" s="48"/>
      <c r="F6" s="48"/>
      <c r="G6" s="48"/>
      <c r="H6" s="48"/>
      <c r="I6" s="48"/>
      <c r="J6" s="50"/>
    </row>
    <row r="7" spans="1:10" ht="30" customHeight="1">
      <c r="A7" s="2"/>
      <c r="B7" s="51" t="s">
        <v>248</v>
      </c>
      <c r="C7" s="52" t="s">
        <v>313</v>
      </c>
      <c r="D7" s="53"/>
      <c r="E7" s="52"/>
      <c r="F7" s="52"/>
      <c r="G7" s="52"/>
      <c r="H7" s="52"/>
      <c r="I7" s="52"/>
      <c r="J7" s="52"/>
    </row>
    <row r="8" spans="1:10" ht="77.25" customHeight="1">
      <c r="A8" s="2"/>
      <c r="B8" s="54" t="s">
        <v>249</v>
      </c>
      <c r="C8" s="188" t="s">
        <v>314</v>
      </c>
      <c r="D8" s="188" t="s">
        <v>58</v>
      </c>
      <c r="E8" s="188" t="s">
        <v>456</v>
      </c>
      <c r="F8" s="55"/>
      <c r="G8" s="55"/>
      <c r="H8" s="55"/>
      <c r="I8" s="55"/>
      <c r="J8" s="193">
        <v>0</v>
      </c>
    </row>
    <row r="9" spans="1:10" ht="121.5" customHeight="1">
      <c r="A9" s="2"/>
      <c r="B9" s="56" t="s">
        <v>250</v>
      </c>
      <c r="C9" s="56" t="s">
        <v>315</v>
      </c>
      <c r="D9" s="56" t="s">
        <v>58</v>
      </c>
      <c r="E9" s="56" t="s">
        <v>454</v>
      </c>
      <c r="F9" s="58"/>
      <c r="G9" s="58"/>
      <c r="H9" s="58"/>
      <c r="I9" s="58"/>
      <c r="J9" s="194">
        <v>0</v>
      </c>
    </row>
    <row r="10" ht="18">
      <c r="J10" s="59"/>
    </row>
    <row r="11" ht="15">
      <c r="J11" s="60"/>
    </row>
    <row r="12" spans="3:10" ht="15">
      <c r="C12" s="61" t="s">
        <v>61</v>
      </c>
      <c r="J12" s="60"/>
    </row>
    <row r="13" spans="3:10" ht="15">
      <c r="C13" s="61" t="s">
        <v>58</v>
      </c>
      <c r="J13" s="60"/>
    </row>
    <row r="14" spans="3:10" ht="15">
      <c r="C14" s="61" t="s">
        <v>62</v>
      </c>
      <c r="J14" s="60"/>
    </row>
    <row r="15" spans="3:10" ht="15">
      <c r="C15" s="61" t="s">
        <v>63</v>
      </c>
      <c r="J15" s="60"/>
    </row>
  </sheetData>
  <sheetProtection/>
  <dataValidations count="1">
    <dataValidation type="list" allowBlank="1" showErrorMessage="1" sqref="D8">
      <formula1>$C$12:$C$15</formula1>
      <formula2>0</formula2>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P14"/>
  <sheetViews>
    <sheetView zoomScalePageLayoutView="0" workbookViewId="0" topLeftCell="D1">
      <selection activeCell="E8" sqref="E8"/>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6" ht="18" customHeight="1">
      <c r="A1" s="2"/>
      <c r="B1" s="3" t="s">
        <v>293</v>
      </c>
      <c r="C1" s="3"/>
      <c r="D1" s="35"/>
      <c r="E1" s="3"/>
      <c r="F1" s="3"/>
      <c r="G1" s="3"/>
      <c r="H1" s="3"/>
      <c r="I1" s="3"/>
      <c r="J1" s="36"/>
      <c r="K1" s="37"/>
      <c r="L1" s="37"/>
      <c r="M1" s="37"/>
      <c r="N1" s="37"/>
      <c r="O1" s="37"/>
      <c r="P1" s="38"/>
    </row>
    <row r="2" spans="1:16" ht="21" customHeight="1">
      <c r="A2" s="2"/>
      <c r="B2" s="39" t="s">
        <v>45</v>
      </c>
      <c r="C2" s="39"/>
      <c r="D2" s="40"/>
      <c r="E2" s="39"/>
      <c r="F2" s="39"/>
      <c r="G2" s="39"/>
      <c r="H2" s="39"/>
      <c r="I2" s="39"/>
      <c r="J2" s="36"/>
      <c r="K2" s="37"/>
      <c r="L2" s="37"/>
      <c r="M2" s="37"/>
      <c r="N2" s="37"/>
      <c r="O2" s="37"/>
      <c r="P2" s="38"/>
    </row>
    <row r="3" spans="1:16" ht="14.25" customHeight="1">
      <c r="A3" s="2"/>
      <c r="B3" s="41" t="str">
        <f>"Organización: "&amp;'1. General'!C6&amp;", Año: "&amp;'1. General'!C15</f>
        <v>Organización: , Año: </v>
      </c>
      <c r="C3" s="41"/>
      <c r="D3" s="11"/>
      <c r="E3" s="41"/>
      <c r="F3" s="42"/>
      <c r="G3" s="42"/>
      <c r="H3" s="42"/>
      <c r="I3" s="42"/>
      <c r="J3" s="36"/>
      <c r="K3" s="37"/>
      <c r="L3" s="37"/>
      <c r="M3" s="37"/>
      <c r="N3" s="37"/>
      <c r="O3" s="37"/>
      <c r="P3" s="38"/>
    </row>
    <row r="4" spans="1:16" ht="14.25" customHeight="1">
      <c r="A4" s="2"/>
      <c r="B4" s="14"/>
      <c r="C4" s="23"/>
      <c r="D4" s="23"/>
      <c r="E4" s="23"/>
      <c r="F4" s="14"/>
      <c r="G4" s="14"/>
      <c r="H4" s="14"/>
      <c r="I4" s="14"/>
      <c r="J4" s="36"/>
      <c r="K4" s="37"/>
      <c r="L4" s="37"/>
      <c r="M4" s="37"/>
      <c r="N4" s="37"/>
      <c r="O4" s="37"/>
      <c r="P4" s="38"/>
    </row>
    <row r="5" spans="1:16" ht="30" customHeight="1">
      <c r="A5" s="2"/>
      <c r="B5" s="43" t="s">
        <v>46</v>
      </c>
      <c r="C5" s="44" t="s">
        <v>47</v>
      </c>
      <c r="D5" s="44" t="s">
        <v>48</v>
      </c>
      <c r="E5" s="45" t="s">
        <v>49</v>
      </c>
      <c r="F5" s="45" t="s">
        <v>50</v>
      </c>
      <c r="G5" s="45" t="s">
        <v>51</v>
      </c>
      <c r="H5" s="45" t="s">
        <v>52</v>
      </c>
      <c r="I5" s="45" t="s">
        <v>53</v>
      </c>
      <c r="J5" s="46" t="s">
        <v>54</v>
      </c>
      <c r="K5" s="37"/>
      <c r="L5" s="37"/>
      <c r="M5" s="37"/>
      <c r="N5" s="37"/>
      <c r="O5" s="37"/>
      <c r="P5" s="38"/>
    </row>
    <row r="6" spans="1:10" ht="30" customHeight="1">
      <c r="A6" s="2"/>
      <c r="B6" s="47" t="s">
        <v>65</v>
      </c>
      <c r="C6" s="48" t="s">
        <v>66</v>
      </c>
      <c r="D6" s="49"/>
      <c r="E6" s="48"/>
      <c r="F6" s="48"/>
      <c r="G6" s="48"/>
      <c r="H6" s="48"/>
      <c r="I6" s="48"/>
      <c r="J6" s="50"/>
    </row>
    <row r="7" spans="1:10" ht="30" customHeight="1">
      <c r="A7" s="2"/>
      <c r="B7" s="51" t="s">
        <v>251</v>
      </c>
      <c r="C7" s="52" t="s">
        <v>316</v>
      </c>
      <c r="D7" s="53"/>
      <c r="E7" s="52"/>
      <c r="F7" s="52"/>
      <c r="G7" s="52"/>
      <c r="H7" s="52"/>
      <c r="I7" s="52"/>
      <c r="J7" s="52"/>
    </row>
    <row r="8" spans="1:10" ht="77.25" customHeight="1">
      <c r="A8" s="2"/>
      <c r="B8" s="54" t="s">
        <v>252</v>
      </c>
      <c r="C8" s="188" t="s">
        <v>317</v>
      </c>
      <c r="D8" s="188" t="s">
        <v>58</v>
      </c>
      <c r="E8" s="188" t="s">
        <v>455</v>
      </c>
      <c r="F8" s="55"/>
      <c r="G8" s="55"/>
      <c r="H8" s="55"/>
      <c r="I8" s="55"/>
      <c r="J8" s="193">
        <v>0</v>
      </c>
    </row>
    <row r="9" ht="18">
      <c r="J9" s="59"/>
    </row>
    <row r="10" ht="15">
      <c r="J10" s="60"/>
    </row>
    <row r="11" spans="3:10" ht="15">
      <c r="C11" s="61" t="s">
        <v>61</v>
      </c>
      <c r="E11" s="201"/>
      <c r="J11" s="60"/>
    </row>
    <row r="12" spans="3:10" ht="15">
      <c r="C12" s="61" t="s">
        <v>58</v>
      </c>
      <c r="J12" s="60"/>
    </row>
    <row r="13" spans="3:10" ht="15">
      <c r="C13" s="61" t="s">
        <v>62</v>
      </c>
      <c r="J13" s="60"/>
    </row>
    <row r="14" spans="3:10" ht="15">
      <c r="C14" s="61" t="s">
        <v>63</v>
      </c>
      <c r="J14" s="60"/>
    </row>
  </sheetData>
  <sheetProtection/>
  <dataValidations count="1">
    <dataValidation type="list" allowBlank="1" showErrorMessage="1" sqref="D8">
      <formula1>$C$11:$C$14</formula1>
      <formula2>0</formula2>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15"/>
  <sheetViews>
    <sheetView zoomScalePageLayoutView="0" workbookViewId="0" topLeftCell="E7">
      <selection activeCell="G16" sqref="G16"/>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6" ht="18" customHeight="1">
      <c r="A1" s="2"/>
      <c r="B1" s="3" t="s">
        <v>293</v>
      </c>
      <c r="C1" s="3"/>
      <c r="D1" s="35"/>
      <c r="E1" s="3"/>
      <c r="F1" s="3"/>
      <c r="G1" s="3"/>
      <c r="H1" s="3"/>
      <c r="I1" s="3"/>
      <c r="J1" s="36"/>
      <c r="K1" s="37"/>
      <c r="L1" s="37"/>
      <c r="M1" s="37"/>
      <c r="N1" s="37"/>
      <c r="O1" s="37"/>
      <c r="P1" s="38"/>
    </row>
    <row r="2" spans="1:16" ht="21" customHeight="1">
      <c r="A2" s="2"/>
      <c r="B2" s="39" t="s">
        <v>45</v>
      </c>
      <c r="C2" s="39"/>
      <c r="D2" s="40"/>
      <c r="E2" s="39"/>
      <c r="F2" s="39"/>
      <c r="G2" s="39"/>
      <c r="H2" s="39"/>
      <c r="I2" s="39"/>
      <c r="J2" s="36"/>
      <c r="K2" s="37"/>
      <c r="L2" s="37"/>
      <c r="M2" s="37"/>
      <c r="N2" s="37"/>
      <c r="O2" s="37"/>
      <c r="P2" s="38"/>
    </row>
    <row r="3" spans="1:16" ht="14.25" customHeight="1">
      <c r="A3" s="2"/>
      <c r="B3" s="41" t="str">
        <f>"Organización: "&amp;'1. General'!C6&amp;", Año: "&amp;'1. General'!C15</f>
        <v>Organización: , Año: </v>
      </c>
      <c r="C3" s="41"/>
      <c r="D3" s="11"/>
      <c r="E3" s="41"/>
      <c r="F3" s="42"/>
      <c r="G3" s="42"/>
      <c r="H3" s="42"/>
      <c r="I3" s="42"/>
      <c r="J3" s="36"/>
      <c r="K3" s="37"/>
      <c r="L3" s="37"/>
      <c r="M3" s="37"/>
      <c r="N3" s="37"/>
      <c r="O3" s="37"/>
      <c r="P3" s="38"/>
    </row>
    <row r="4" spans="1:16" ht="14.25" customHeight="1">
      <c r="A4" s="2"/>
      <c r="B4" s="14"/>
      <c r="C4" s="23"/>
      <c r="D4" s="23"/>
      <c r="E4" s="23"/>
      <c r="F4" s="14"/>
      <c r="G4" s="14"/>
      <c r="H4" s="14"/>
      <c r="I4" s="14"/>
      <c r="J4" s="36"/>
      <c r="K4" s="37"/>
      <c r="L4" s="37"/>
      <c r="M4" s="37"/>
      <c r="N4" s="37"/>
      <c r="O4" s="37"/>
      <c r="P4" s="38"/>
    </row>
    <row r="5" spans="1:16" ht="30" customHeight="1">
      <c r="A5" s="2"/>
      <c r="B5" s="43" t="s">
        <v>46</v>
      </c>
      <c r="C5" s="44" t="s">
        <v>47</v>
      </c>
      <c r="D5" s="44" t="s">
        <v>48</v>
      </c>
      <c r="E5" s="45" t="s">
        <v>49</v>
      </c>
      <c r="F5" s="45" t="s">
        <v>50</v>
      </c>
      <c r="G5" s="45" t="s">
        <v>51</v>
      </c>
      <c r="H5" s="45" t="s">
        <v>52</v>
      </c>
      <c r="I5" s="45" t="s">
        <v>53</v>
      </c>
      <c r="J5" s="46" t="s">
        <v>54</v>
      </c>
      <c r="K5" s="37"/>
      <c r="L5" s="37"/>
      <c r="M5" s="37"/>
      <c r="N5" s="37"/>
      <c r="O5" s="37"/>
      <c r="P5" s="38"/>
    </row>
    <row r="6" spans="1:10" ht="30" customHeight="1">
      <c r="A6" s="2"/>
      <c r="B6" s="47" t="s">
        <v>65</v>
      </c>
      <c r="C6" s="48" t="s">
        <v>66</v>
      </c>
      <c r="D6" s="49"/>
      <c r="E6" s="48"/>
      <c r="F6" s="48"/>
      <c r="G6" s="48"/>
      <c r="H6" s="48"/>
      <c r="I6" s="48"/>
      <c r="J6" s="50"/>
    </row>
    <row r="7" spans="1:10" ht="30" customHeight="1">
      <c r="A7" s="2"/>
      <c r="B7" s="51" t="s">
        <v>253</v>
      </c>
      <c r="C7" s="52" t="s">
        <v>318</v>
      </c>
      <c r="D7" s="53"/>
      <c r="E7" s="52"/>
      <c r="F7" s="52"/>
      <c r="G7" s="52"/>
      <c r="H7" s="52"/>
      <c r="I7" s="52"/>
      <c r="J7" s="52"/>
    </row>
    <row r="8" spans="1:10" ht="102" customHeight="1">
      <c r="A8" s="2"/>
      <c r="B8" s="54" t="s">
        <v>254</v>
      </c>
      <c r="C8" s="188" t="s">
        <v>319</v>
      </c>
      <c r="D8" s="188" t="s">
        <v>58</v>
      </c>
      <c r="E8" s="188" t="s">
        <v>457</v>
      </c>
      <c r="F8" s="55"/>
      <c r="G8" s="55"/>
      <c r="H8" s="55"/>
      <c r="I8" s="55"/>
      <c r="J8" s="193">
        <v>0</v>
      </c>
    </row>
    <row r="9" spans="1:10" ht="121.5" customHeight="1">
      <c r="A9" s="2"/>
      <c r="B9" s="56" t="s">
        <v>255</v>
      </c>
      <c r="C9" s="56" t="s">
        <v>320</v>
      </c>
      <c r="D9" s="56" t="s">
        <v>58</v>
      </c>
      <c r="E9" s="56" t="s">
        <v>369</v>
      </c>
      <c r="F9" s="58"/>
      <c r="G9" s="58"/>
      <c r="H9" s="58"/>
      <c r="I9" s="58"/>
      <c r="J9" s="194">
        <v>0</v>
      </c>
    </row>
    <row r="10" ht="18">
      <c r="J10" s="59"/>
    </row>
    <row r="11" spans="5:10" ht="15">
      <c r="E11" s="201"/>
      <c r="J11" s="60"/>
    </row>
    <row r="12" spans="3:10" ht="15">
      <c r="C12" s="61" t="s">
        <v>61</v>
      </c>
      <c r="J12" s="60"/>
    </row>
    <row r="13" spans="3:10" ht="15">
      <c r="C13" s="61" t="s">
        <v>58</v>
      </c>
      <c r="J13" s="60"/>
    </row>
    <row r="14" spans="3:10" ht="15">
      <c r="C14" s="61" t="s">
        <v>62</v>
      </c>
      <c r="J14" s="60"/>
    </row>
    <row r="15" spans="3:10" ht="15">
      <c r="C15" s="61" t="s">
        <v>63</v>
      </c>
      <c r="J15" s="60"/>
    </row>
  </sheetData>
  <sheetProtection/>
  <dataValidations count="1">
    <dataValidation type="list" allowBlank="1" showErrorMessage="1" sqref="D8">
      <formula1>$C$12:$C$15</formula1>
      <formula2>0</formula2>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O18"/>
  <sheetViews>
    <sheetView showGridLines="0" zoomScale="90" zoomScaleNormal="90" zoomScalePageLayoutView="0" workbookViewId="0" topLeftCell="A1">
      <pane xSplit="3" ySplit="5" topLeftCell="D12" activePane="bottomRight" state="frozen"/>
      <selection pane="topLeft" activeCell="A1" sqref="A1"/>
      <selection pane="topRight" activeCell="E1" sqref="E1"/>
      <selection pane="bottomLeft" activeCell="A13" sqref="A13"/>
      <selection pane="bottomRight" activeCell="E15" sqref="E15"/>
    </sheetView>
  </sheetViews>
  <sheetFormatPr defaultColWidth="10.8515625" defaultRowHeight="15"/>
  <cols>
    <col min="1" max="1" width="2.8515625" style="1" customWidth="1"/>
    <col min="2" max="2" width="8.140625" style="32" customWidth="1"/>
    <col min="3" max="3" width="40.7109375" style="33" customWidth="1"/>
    <col min="4" max="4" width="13.57421875" style="32" customWidth="1"/>
    <col min="5" max="5" width="40.7109375" style="33" customWidth="1"/>
    <col min="6" max="9" width="40.7109375" style="32" customWidth="1"/>
    <col min="10" max="10" width="15.7109375" style="34" customWidth="1"/>
    <col min="11" max="16384" width="10.8515625" style="1" customWidth="1"/>
  </cols>
  <sheetData>
    <row r="1" spans="1:15" ht="15">
      <c r="A1" s="2"/>
      <c r="B1" s="3" t="s">
        <v>293</v>
      </c>
      <c r="C1" s="3"/>
      <c r="D1" s="68"/>
      <c r="E1" s="3"/>
      <c r="F1" s="3"/>
      <c r="G1" s="14"/>
      <c r="H1" s="14"/>
      <c r="I1" s="14"/>
      <c r="J1" s="14"/>
      <c r="K1" s="14"/>
      <c r="L1" s="14"/>
      <c r="M1" s="14"/>
      <c r="N1" s="14"/>
      <c r="O1" s="14"/>
    </row>
    <row r="2" spans="1:15" ht="21" customHeight="1">
      <c r="A2" s="2"/>
      <c r="B2" s="39" t="s">
        <v>45</v>
      </c>
      <c r="C2" s="39"/>
      <c r="D2" s="69"/>
      <c r="E2" s="39"/>
      <c r="F2" s="39"/>
      <c r="G2" s="62"/>
      <c r="H2" s="62"/>
      <c r="I2" s="62"/>
      <c r="J2" s="14"/>
      <c r="K2" s="14"/>
      <c r="L2" s="14"/>
      <c r="M2" s="14"/>
      <c r="N2" s="14"/>
      <c r="O2" s="14"/>
    </row>
    <row r="3" spans="1:15" ht="14.25" customHeight="1">
      <c r="A3" s="2"/>
      <c r="B3" s="41" t="str">
        <f>"Organización: "&amp;'1. General'!C6&amp;", Año: "&amp;'1. General'!C15</f>
        <v>Organización: , Año: </v>
      </c>
      <c r="C3" s="41"/>
      <c r="D3" s="70"/>
      <c r="E3" s="41"/>
      <c r="F3" s="42"/>
      <c r="G3" s="63"/>
      <c r="H3" s="63"/>
      <c r="I3" s="63"/>
      <c r="J3" s="14"/>
      <c r="K3" s="14"/>
      <c r="L3" s="14"/>
      <c r="M3" s="14"/>
      <c r="N3" s="14"/>
      <c r="O3" s="14"/>
    </row>
    <row r="4" spans="1:15" ht="14.25">
      <c r="A4" s="2"/>
      <c r="B4" s="14"/>
      <c r="C4" s="23"/>
      <c r="D4" s="14"/>
      <c r="E4" s="23"/>
      <c r="F4" s="14"/>
      <c r="G4" s="64"/>
      <c r="H4" s="64"/>
      <c r="I4" s="64"/>
      <c r="J4" s="14"/>
      <c r="K4" s="14"/>
      <c r="L4" s="14"/>
      <c r="M4" s="14"/>
      <c r="N4" s="14"/>
      <c r="O4" s="14"/>
    </row>
    <row r="5" spans="1:15" ht="30" customHeight="1">
      <c r="A5" s="2"/>
      <c r="B5" s="43" t="s">
        <v>46</v>
      </c>
      <c r="C5" s="44" t="s">
        <v>47</v>
      </c>
      <c r="D5" s="45" t="s">
        <v>48</v>
      </c>
      <c r="E5" s="45" t="s">
        <v>49</v>
      </c>
      <c r="F5" s="45" t="s">
        <v>50</v>
      </c>
      <c r="G5" s="45" t="s">
        <v>51</v>
      </c>
      <c r="H5" s="45" t="s">
        <v>52</v>
      </c>
      <c r="I5" s="45" t="s">
        <v>53</v>
      </c>
      <c r="J5" s="45" t="s">
        <v>54</v>
      </c>
      <c r="K5" s="14"/>
      <c r="L5" s="14"/>
      <c r="M5" s="14"/>
      <c r="N5" s="14"/>
      <c r="O5" s="14"/>
    </row>
    <row r="6" spans="1:10" ht="30" customHeight="1">
      <c r="A6" s="2"/>
      <c r="B6" s="47" t="s">
        <v>74</v>
      </c>
      <c r="C6" s="48" t="s">
        <v>321</v>
      </c>
      <c r="D6" s="71"/>
      <c r="E6" s="71"/>
      <c r="F6" s="48"/>
      <c r="G6" s="48"/>
      <c r="H6" s="48"/>
      <c r="I6" s="48"/>
      <c r="J6" s="50"/>
    </row>
    <row r="7" spans="1:10" ht="30" customHeight="1">
      <c r="A7" s="2"/>
      <c r="B7" s="51" t="s">
        <v>75</v>
      </c>
      <c r="C7" s="52" t="s">
        <v>76</v>
      </c>
      <c r="D7" s="72"/>
      <c r="E7" s="72"/>
      <c r="F7" s="52"/>
      <c r="G7" s="52"/>
      <c r="H7" s="52"/>
      <c r="I7" s="52"/>
      <c r="J7" s="52"/>
    </row>
    <row r="8" spans="1:10" ht="78.75" customHeight="1">
      <c r="A8" s="2"/>
      <c r="B8" s="192" t="s">
        <v>77</v>
      </c>
      <c r="C8" s="199" t="s">
        <v>384</v>
      </c>
      <c r="D8" s="188" t="s">
        <v>58</v>
      </c>
      <c r="E8" s="199" t="s">
        <v>459</v>
      </c>
      <c r="F8" s="55"/>
      <c r="G8" s="55"/>
      <c r="H8" s="55"/>
      <c r="I8" s="55" t="s">
        <v>70</v>
      </c>
      <c r="J8" s="193">
        <v>0</v>
      </c>
    </row>
    <row r="9" spans="1:10" ht="94.5" customHeight="1">
      <c r="A9" s="2"/>
      <c r="B9" s="57" t="s">
        <v>78</v>
      </c>
      <c r="C9" s="56" t="s">
        <v>382</v>
      </c>
      <c r="D9" s="205" t="s">
        <v>58</v>
      </c>
      <c r="E9" s="207" t="s">
        <v>460</v>
      </c>
      <c r="F9" s="206"/>
      <c r="G9" s="58"/>
      <c r="H9" s="58"/>
      <c r="I9" s="58"/>
      <c r="J9" s="196">
        <v>0</v>
      </c>
    </row>
    <row r="10" spans="1:10" ht="93" customHeight="1">
      <c r="A10" s="2"/>
      <c r="B10" s="192" t="s">
        <v>79</v>
      </c>
      <c r="C10" s="199" t="s">
        <v>264</v>
      </c>
      <c r="D10" s="199" t="s">
        <v>58</v>
      </c>
      <c r="E10" s="208" t="s">
        <v>461</v>
      </c>
      <c r="F10" s="209"/>
      <c r="G10" s="209"/>
      <c r="H10" s="209"/>
      <c r="I10" s="55"/>
      <c r="J10" s="193">
        <v>0</v>
      </c>
    </row>
    <row r="11" spans="1:10" ht="90.75" customHeight="1">
      <c r="A11" s="2"/>
      <c r="B11" s="57" t="s">
        <v>80</v>
      </c>
      <c r="C11" s="56" t="s">
        <v>383</v>
      </c>
      <c r="D11" s="205" t="s">
        <v>58</v>
      </c>
      <c r="E11" s="207" t="s">
        <v>462</v>
      </c>
      <c r="F11" s="206"/>
      <c r="G11" s="58"/>
      <c r="H11" s="58"/>
      <c r="I11" s="58"/>
      <c r="J11" s="196">
        <v>0</v>
      </c>
    </row>
    <row r="12" spans="2:10" ht="63" customHeight="1">
      <c r="B12" s="204" t="s">
        <v>260</v>
      </c>
      <c r="C12" s="204" t="s">
        <v>370</v>
      </c>
      <c r="D12" s="204" t="s">
        <v>58</v>
      </c>
      <c r="E12" s="210" t="s">
        <v>463</v>
      </c>
      <c r="F12" s="210"/>
      <c r="G12" s="210"/>
      <c r="H12" s="210"/>
      <c r="I12" s="55"/>
      <c r="J12" s="193">
        <v>0</v>
      </c>
    </row>
    <row r="13" spans="2:10" ht="121.5" customHeight="1">
      <c r="B13" s="57" t="s">
        <v>261</v>
      </c>
      <c r="C13" s="56" t="s">
        <v>385</v>
      </c>
      <c r="D13" s="56" t="s">
        <v>58</v>
      </c>
      <c r="E13" s="224" t="s">
        <v>464</v>
      </c>
      <c r="F13" s="58"/>
      <c r="G13" s="58"/>
      <c r="H13" s="58"/>
      <c r="I13" s="58"/>
      <c r="J13" s="196">
        <v>0</v>
      </c>
    </row>
    <row r="14" spans="2:10" ht="90" customHeight="1">
      <c r="B14" s="204" t="s">
        <v>262</v>
      </c>
      <c r="C14" s="204" t="s">
        <v>322</v>
      </c>
      <c r="D14" s="204" t="s">
        <v>58</v>
      </c>
      <c r="E14" s="204" t="s">
        <v>465</v>
      </c>
      <c r="F14" s="204"/>
      <c r="G14" s="204"/>
      <c r="H14" s="204"/>
      <c r="I14" s="204"/>
      <c r="J14" s="193">
        <v>0</v>
      </c>
    </row>
    <row r="15" spans="2:10" ht="84" customHeight="1">
      <c r="B15" s="57" t="s">
        <v>263</v>
      </c>
      <c r="C15" s="56" t="s">
        <v>409</v>
      </c>
      <c r="D15" s="56" t="s">
        <v>58</v>
      </c>
      <c r="E15" s="56" t="s">
        <v>466</v>
      </c>
      <c r="F15" s="58"/>
      <c r="G15" s="58"/>
      <c r="H15" s="58"/>
      <c r="I15" s="58"/>
      <c r="J15" s="196">
        <v>0</v>
      </c>
    </row>
    <row r="16" spans="3:10" ht="15">
      <c r="C16" s="61" t="s">
        <v>58</v>
      </c>
      <c r="D16" s="74"/>
      <c r="J16" s="60"/>
    </row>
    <row r="17" spans="3:10" ht="15">
      <c r="C17" s="61" t="s">
        <v>62</v>
      </c>
      <c r="D17" s="74"/>
      <c r="J17" s="60"/>
    </row>
    <row r="18" spans="3:10" ht="15">
      <c r="C18" s="61" t="s">
        <v>73</v>
      </c>
      <c r="D18" s="74"/>
      <c r="J18" s="60"/>
    </row>
  </sheetData>
  <sheetProtection selectLockedCells="1" selectUnlockedCells="1"/>
  <dataValidations count="1">
    <dataValidation type="list" allowBlank="1" showErrorMessage="1" sqref="D8:D15">
      <formula1>$C$15:$C$18</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O14"/>
  <sheetViews>
    <sheetView showGridLines="0" zoomScale="90" zoomScaleNormal="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E8" sqref="E8"/>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5" ht="15">
      <c r="A1" s="2"/>
      <c r="B1" s="3" t="s">
        <v>293</v>
      </c>
      <c r="C1" s="3"/>
      <c r="D1" s="3"/>
      <c r="E1" s="3"/>
      <c r="F1" s="3"/>
      <c r="G1" s="14"/>
      <c r="H1" s="14"/>
      <c r="I1" s="14"/>
      <c r="J1" s="62"/>
      <c r="K1" s="62"/>
      <c r="L1" s="62"/>
      <c r="M1" s="62"/>
      <c r="N1" s="62"/>
      <c r="O1" s="62"/>
    </row>
    <row r="2" spans="1:15" ht="21" customHeight="1">
      <c r="A2" s="2"/>
      <c r="B2" s="39" t="s">
        <v>45</v>
      </c>
      <c r="C2" s="39"/>
      <c r="D2" s="39"/>
      <c r="E2" s="39"/>
      <c r="F2" s="39"/>
      <c r="G2" s="62"/>
      <c r="H2" s="62"/>
      <c r="I2" s="62"/>
      <c r="J2" s="62"/>
      <c r="K2" s="62"/>
      <c r="L2" s="62"/>
      <c r="M2" s="62"/>
      <c r="N2" s="62"/>
      <c r="O2" s="62"/>
    </row>
    <row r="3" spans="1:15" ht="14.25" customHeight="1">
      <c r="A3" s="2"/>
      <c r="B3" s="41" t="str">
        <f>"Organización: "&amp;'1. General'!C6&amp;", Año: "&amp;'1. General'!C15</f>
        <v>Organización: , Año: </v>
      </c>
      <c r="C3" s="41"/>
      <c r="D3" s="41"/>
      <c r="E3" s="41"/>
      <c r="F3" s="42"/>
      <c r="G3" s="63"/>
      <c r="H3" s="63"/>
      <c r="I3" s="63"/>
      <c r="J3" s="62"/>
      <c r="K3" s="62"/>
      <c r="L3" s="62"/>
      <c r="M3" s="62"/>
      <c r="N3" s="62"/>
      <c r="O3" s="62"/>
    </row>
    <row r="4" spans="1:15" ht="14.25">
      <c r="A4" s="2"/>
      <c r="B4" s="14"/>
      <c r="C4" s="23"/>
      <c r="D4" s="23"/>
      <c r="E4" s="23"/>
      <c r="F4" s="14"/>
      <c r="G4" s="64"/>
      <c r="H4" s="64"/>
      <c r="I4" s="64"/>
      <c r="J4" s="62"/>
      <c r="K4" s="62"/>
      <c r="L4" s="62"/>
      <c r="M4" s="62"/>
      <c r="N4" s="62"/>
      <c r="O4" s="62"/>
    </row>
    <row r="5" spans="1:15" ht="30" customHeight="1">
      <c r="A5" s="2"/>
      <c r="B5" s="43" t="s">
        <v>46</v>
      </c>
      <c r="C5" s="44" t="s">
        <v>47</v>
      </c>
      <c r="D5" s="44" t="s">
        <v>48</v>
      </c>
      <c r="E5" s="45" t="s">
        <v>49</v>
      </c>
      <c r="F5" s="45" t="s">
        <v>50</v>
      </c>
      <c r="G5" s="45" t="s">
        <v>51</v>
      </c>
      <c r="H5" s="45" t="s">
        <v>52</v>
      </c>
      <c r="I5" s="45" t="s">
        <v>53</v>
      </c>
      <c r="J5" s="45" t="s">
        <v>54</v>
      </c>
      <c r="K5" s="62"/>
      <c r="L5" s="62"/>
      <c r="M5" s="62"/>
      <c r="N5" s="62"/>
      <c r="O5" s="62"/>
    </row>
    <row r="6" spans="1:10" ht="30" customHeight="1">
      <c r="A6" s="2"/>
      <c r="B6" s="47" t="s">
        <v>74</v>
      </c>
      <c r="C6" s="48" t="s">
        <v>321</v>
      </c>
      <c r="D6" s="48"/>
      <c r="E6" s="48"/>
      <c r="F6" s="48"/>
      <c r="G6" s="48"/>
      <c r="H6" s="48"/>
      <c r="I6" s="48"/>
      <c r="J6" s="50"/>
    </row>
    <row r="7" spans="1:10" ht="30" customHeight="1">
      <c r="A7" s="2"/>
      <c r="B7" s="51" t="s">
        <v>81</v>
      </c>
      <c r="C7" s="52" t="s">
        <v>82</v>
      </c>
      <c r="D7" s="52"/>
      <c r="E7" s="52"/>
      <c r="F7" s="52"/>
      <c r="G7" s="52"/>
      <c r="H7" s="52"/>
      <c r="I7" s="52"/>
      <c r="J7" s="52"/>
    </row>
    <row r="8" spans="1:10" ht="150" customHeight="1">
      <c r="A8" s="2"/>
      <c r="B8" s="57" t="s">
        <v>83</v>
      </c>
      <c r="C8" s="56" t="s">
        <v>396</v>
      </c>
      <c r="D8" s="56" t="s">
        <v>58</v>
      </c>
      <c r="E8" s="56" t="s">
        <v>467</v>
      </c>
      <c r="F8" s="58"/>
      <c r="G8" s="58"/>
      <c r="H8" s="58"/>
      <c r="I8" s="58"/>
      <c r="J8" s="196">
        <v>0</v>
      </c>
    </row>
    <row r="9" ht="15">
      <c r="J9" s="60"/>
    </row>
    <row r="10" ht="15">
      <c r="J10" s="60"/>
    </row>
    <row r="11" spans="3:10" ht="15">
      <c r="C11" s="61" t="s">
        <v>61</v>
      </c>
      <c r="D11" s="73"/>
      <c r="J11" s="60"/>
    </row>
    <row r="12" spans="3:10" ht="15">
      <c r="C12" s="61" t="s">
        <v>58</v>
      </c>
      <c r="D12" s="73"/>
      <c r="J12" s="60"/>
    </row>
    <row r="13" spans="3:10" ht="15">
      <c r="C13" s="61" t="s">
        <v>62</v>
      </c>
      <c r="D13" s="73"/>
      <c r="J13" s="60"/>
    </row>
    <row r="14" spans="3:10" ht="15">
      <c r="C14" s="61" t="s">
        <v>73</v>
      </c>
      <c r="D14" s="73"/>
      <c r="J14" s="60"/>
    </row>
  </sheetData>
  <sheetProtection selectLockedCells="1" selectUnlockedCells="1"/>
  <dataValidations count="1">
    <dataValidation type="list" allowBlank="1" showErrorMessage="1" sqref="D8">
      <formula1>$C$11:$C$14</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O15"/>
  <sheetViews>
    <sheetView showGridLines="0" zoomScale="90" zoomScaleNormal="90" zoomScalePageLayoutView="0" workbookViewId="0" topLeftCell="A1">
      <pane xSplit="3" ySplit="5" topLeftCell="D9" activePane="bottomRight" state="frozen"/>
      <selection pane="topLeft" activeCell="A1" sqref="A1"/>
      <selection pane="topRight" activeCell="D1" sqref="D1"/>
      <selection pane="bottomLeft" activeCell="A9" sqref="A9"/>
      <selection pane="bottomRight" activeCell="E11" sqref="E11"/>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5" ht="15">
      <c r="A1" s="2"/>
      <c r="B1" s="3" t="s">
        <v>293</v>
      </c>
      <c r="C1" s="3"/>
      <c r="D1" s="3"/>
      <c r="E1" s="3"/>
      <c r="F1" s="3"/>
      <c r="G1" s="14"/>
      <c r="H1" s="14"/>
      <c r="I1" s="14"/>
      <c r="J1" s="62"/>
      <c r="K1" s="62"/>
      <c r="L1" s="62"/>
      <c r="M1" s="62"/>
      <c r="N1" s="62"/>
      <c r="O1" s="62"/>
    </row>
    <row r="2" spans="1:15" ht="21" customHeight="1">
      <c r="A2" s="2"/>
      <c r="B2" s="39" t="s">
        <v>45</v>
      </c>
      <c r="C2" s="39"/>
      <c r="D2" s="39"/>
      <c r="E2" s="39"/>
      <c r="F2" s="39"/>
      <c r="G2" s="62"/>
      <c r="H2" s="62"/>
      <c r="I2" s="62"/>
      <c r="J2" s="62"/>
      <c r="K2" s="62"/>
      <c r="L2" s="62"/>
      <c r="M2" s="62"/>
      <c r="N2" s="62"/>
      <c r="O2" s="62"/>
    </row>
    <row r="3" spans="1:15" ht="14.25" customHeight="1">
      <c r="A3" s="2"/>
      <c r="B3" s="41" t="str">
        <f>"Organización: "&amp;'1. General'!C6&amp;", Año: "&amp;'1. General'!C15</f>
        <v>Organización: , Año: </v>
      </c>
      <c r="C3" s="41"/>
      <c r="D3" s="41"/>
      <c r="E3" s="41"/>
      <c r="F3" s="42"/>
      <c r="G3" s="63"/>
      <c r="H3" s="63"/>
      <c r="I3" s="63"/>
      <c r="J3" s="62"/>
      <c r="K3" s="62"/>
      <c r="L3" s="62"/>
      <c r="M3" s="62"/>
      <c r="N3" s="62"/>
      <c r="O3" s="62"/>
    </row>
    <row r="4" spans="1:15" ht="14.25">
      <c r="A4" s="2"/>
      <c r="B4" s="14"/>
      <c r="C4" s="23"/>
      <c r="D4" s="23"/>
      <c r="E4" s="23"/>
      <c r="F4" s="14"/>
      <c r="G4" s="64"/>
      <c r="H4" s="64"/>
      <c r="I4" s="64"/>
      <c r="J4" s="62"/>
      <c r="K4" s="62"/>
      <c r="L4" s="62"/>
      <c r="M4" s="62"/>
      <c r="N4" s="62"/>
      <c r="O4" s="62"/>
    </row>
    <row r="5" spans="1:15" ht="30" customHeight="1">
      <c r="A5" s="2"/>
      <c r="B5" s="43" t="s">
        <v>46</v>
      </c>
      <c r="C5" s="44" t="s">
        <v>47</v>
      </c>
      <c r="D5" s="44" t="s">
        <v>48</v>
      </c>
      <c r="E5" s="45" t="s">
        <v>49</v>
      </c>
      <c r="F5" s="45" t="s">
        <v>50</v>
      </c>
      <c r="G5" s="45" t="s">
        <v>51</v>
      </c>
      <c r="H5" s="45" t="s">
        <v>52</v>
      </c>
      <c r="I5" s="45" t="s">
        <v>53</v>
      </c>
      <c r="J5" s="45" t="s">
        <v>54</v>
      </c>
      <c r="K5" s="62"/>
      <c r="L5" s="62"/>
      <c r="M5" s="62"/>
      <c r="N5" s="62"/>
      <c r="O5" s="62"/>
    </row>
    <row r="6" spans="1:10" ht="30" customHeight="1">
      <c r="A6" s="2"/>
      <c r="B6" s="47" t="s">
        <v>74</v>
      </c>
      <c r="C6" s="48" t="s">
        <v>321</v>
      </c>
      <c r="D6" s="48"/>
      <c r="E6" s="48"/>
      <c r="F6" s="48"/>
      <c r="G6" s="48"/>
      <c r="H6" s="48"/>
      <c r="I6" s="48"/>
      <c r="J6" s="50"/>
    </row>
    <row r="7" spans="1:10" ht="30" customHeight="1">
      <c r="A7" s="2"/>
      <c r="B7" s="51" t="s">
        <v>84</v>
      </c>
      <c r="C7" s="52" t="s">
        <v>85</v>
      </c>
      <c r="D7" s="52"/>
      <c r="E7" s="52"/>
      <c r="F7" s="52"/>
      <c r="G7" s="52"/>
      <c r="H7" s="52"/>
      <c r="I7" s="52"/>
      <c r="J7" s="52"/>
    </row>
    <row r="8" spans="1:10" ht="94.5" customHeight="1">
      <c r="A8" s="2"/>
      <c r="B8" s="65" t="s">
        <v>86</v>
      </c>
      <c r="C8" s="188" t="s">
        <v>323</v>
      </c>
      <c r="D8" s="188" t="s">
        <v>58</v>
      </c>
      <c r="E8" s="188" t="s">
        <v>468</v>
      </c>
      <c r="F8" s="55"/>
      <c r="G8" s="55"/>
      <c r="H8" s="55"/>
      <c r="I8" s="55"/>
      <c r="J8" s="193">
        <v>0</v>
      </c>
    </row>
    <row r="9" spans="1:10" ht="106.5" customHeight="1">
      <c r="A9" s="2"/>
      <c r="B9" s="66" t="s">
        <v>87</v>
      </c>
      <c r="C9" s="56" t="s">
        <v>324</v>
      </c>
      <c r="D9" s="56" t="s">
        <v>58</v>
      </c>
      <c r="E9" s="56" t="s">
        <v>469</v>
      </c>
      <c r="F9" s="58"/>
      <c r="G9" s="58"/>
      <c r="H9" s="58"/>
      <c r="I9" s="58"/>
      <c r="J9" s="196">
        <v>0</v>
      </c>
    </row>
    <row r="10" spans="1:10" ht="111.75" customHeight="1">
      <c r="A10" s="2"/>
      <c r="B10" s="211" t="s">
        <v>88</v>
      </c>
      <c r="C10" s="199" t="s">
        <v>458</v>
      </c>
      <c r="D10" s="199" t="s">
        <v>58</v>
      </c>
      <c r="E10" s="188" t="s">
        <v>470</v>
      </c>
      <c r="F10" s="55"/>
      <c r="G10" s="55"/>
      <c r="H10" s="55"/>
      <c r="I10" s="55"/>
      <c r="J10" s="193">
        <v>0</v>
      </c>
    </row>
    <row r="11" spans="2:10" ht="86.25" customHeight="1">
      <c r="B11" s="66" t="s">
        <v>266</v>
      </c>
      <c r="C11" s="56" t="s">
        <v>371</v>
      </c>
      <c r="D11" s="56" t="s">
        <v>58</v>
      </c>
      <c r="E11" s="56" t="s">
        <v>471</v>
      </c>
      <c r="F11" s="58"/>
      <c r="G11" s="58"/>
      <c r="H11" s="58"/>
      <c r="I11" s="58"/>
      <c r="J11" s="196">
        <v>0</v>
      </c>
    </row>
    <row r="12" spans="3:10" ht="15">
      <c r="C12" s="61" t="s">
        <v>61</v>
      </c>
      <c r="J12" s="60"/>
    </row>
    <row r="13" spans="3:10" ht="15">
      <c r="C13" s="61" t="s">
        <v>58</v>
      </c>
      <c r="J13" s="60"/>
    </row>
    <row r="14" spans="3:10" ht="15">
      <c r="C14" s="61" t="s">
        <v>62</v>
      </c>
      <c r="J14" s="60"/>
    </row>
    <row r="15" spans="3:15" s="32" customFormat="1" ht="14.25" customHeight="1">
      <c r="C15" s="61" t="s">
        <v>73</v>
      </c>
      <c r="D15" s="33"/>
      <c r="E15" s="33"/>
      <c r="J15" s="60"/>
      <c r="K15" s="1"/>
      <c r="L15" s="1"/>
      <c r="M15" s="1"/>
      <c r="N15" s="1"/>
      <c r="O15" s="1"/>
    </row>
    <row r="16" ht="14.25" customHeight="1"/>
    <row r="17" ht="14.25" customHeight="1"/>
    <row r="18" ht="14.25" customHeight="1"/>
    <row r="19" ht="14.25" customHeight="1"/>
    <row r="20" ht="14.25" customHeight="1"/>
  </sheetData>
  <sheetProtection selectLockedCells="1" selectUnlockedCells="1"/>
  <dataValidations count="1">
    <dataValidation type="list" allowBlank="1" showErrorMessage="1" sqref="D8:D11">
      <formula1>$C$12:$C$15</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O16"/>
  <sheetViews>
    <sheetView showGridLines="0" zoomScale="90" zoomScaleNormal="90" zoomScalePageLayoutView="0" workbookViewId="0" topLeftCell="A1">
      <pane xSplit="3" ySplit="5" topLeftCell="D8" activePane="bottomRight" state="frozen"/>
      <selection pane="topLeft" activeCell="A1" sqref="A1"/>
      <selection pane="topRight" activeCell="D1" sqref="D1"/>
      <selection pane="bottomLeft" activeCell="A6" sqref="A6"/>
      <selection pane="bottomRight" activeCell="E10" sqref="E10"/>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5" ht="15">
      <c r="A1" s="2"/>
      <c r="B1" s="3" t="s">
        <v>288</v>
      </c>
      <c r="C1" s="3"/>
      <c r="D1" s="3"/>
      <c r="E1" s="3"/>
      <c r="F1" s="3"/>
      <c r="G1" s="14"/>
      <c r="H1" s="14"/>
      <c r="I1" s="14"/>
      <c r="J1" s="62"/>
      <c r="K1" s="62"/>
      <c r="L1" s="62"/>
      <c r="M1" s="62"/>
      <c r="N1" s="62"/>
      <c r="O1" s="62"/>
    </row>
    <row r="2" spans="1:15" ht="21" customHeight="1">
      <c r="A2" s="2"/>
      <c r="B2" s="39" t="s">
        <v>45</v>
      </c>
      <c r="C2" s="39"/>
      <c r="D2" s="39"/>
      <c r="E2" s="39"/>
      <c r="F2" s="39"/>
      <c r="G2" s="62"/>
      <c r="H2" s="62"/>
      <c r="I2" s="62"/>
      <c r="J2" s="62"/>
      <c r="K2" s="62"/>
      <c r="L2" s="62"/>
      <c r="M2" s="62"/>
      <c r="N2" s="62"/>
      <c r="O2" s="62"/>
    </row>
    <row r="3" spans="1:15" ht="14.25" customHeight="1">
      <c r="A3" s="2"/>
      <c r="B3" s="41" t="str">
        <f>"Organización: "&amp;'1. General'!C6&amp;", Año: "&amp;'1. General'!C15</f>
        <v>Organización: , Año: </v>
      </c>
      <c r="C3" s="41"/>
      <c r="D3" s="41"/>
      <c r="E3" s="41"/>
      <c r="F3" s="42"/>
      <c r="G3" s="63"/>
      <c r="H3" s="63"/>
      <c r="I3" s="63"/>
      <c r="J3" s="62"/>
      <c r="K3" s="62"/>
      <c r="L3" s="62"/>
      <c r="M3" s="62"/>
      <c r="N3" s="62"/>
      <c r="O3" s="62"/>
    </row>
    <row r="4" spans="1:15" ht="14.25">
      <c r="A4" s="2"/>
      <c r="B4" s="14"/>
      <c r="C4" s="23"/>
      <c r="D4" s="23"/>
      <c r="E4" s="23"/>
      <c r="F4" s="14"/>
      <c r="G4" s="64"/>
      <c r="H4" s="64"/>
      <c r="I4" s="64"/>
      <c r="J4" s="62"/>
      <c r="K4" s="62"/>
      <c r="L4" s="62"/>
      <c r="M4" s="62"/>
      <c r="N4" s="62"/>
      <c r="O4" s="62"/>
    </row>
    <row r="5" spans="1:15" ht="30" customHeight="1">
      <c r="A5" s="2"/>
      <c r="B5" s="43" t="s">
        <v>46</v>
      </c>
      <c r="C5" s="44" t="s">
        <v>47</v>
      </c>
      <c r="D5" s="44" t="s">
        <v>48</v>
      </c>
      <c r="E5" s="45" t="s">
        <v>49</v>
      </c>
      <c r="F5" s="45" t="s">
        <v>50</v>
      </c>
      <c r="G5" s="45" t="s">
        <v>51</v>
      </c>
      <c r="H5" s="45" t="s">
        <v>52</v>
      </c>
      <c r="I5" s="45" t="s">
        <v>53</v>
      </c>
      <c r="J5" s="45" t="s">
        <v>54</v>
      </c>
      <c r="K5" s="62"/>
      <c r="L5" s="62"/>
      <c r="M5" s="62"/>
      <c r="N5" s="62"/>
      <c r="O5" s="62"/>
    </row>
    <row r="6" spans="1:10" ht="30" customHeight="1">
      <c r="A6" s="2"/>
      <c r="B6" s="47" t="s">
        <v>74</v>
      </c>
      <c r="C6" s="48" t="s">
        <v>321</v>
      </c>
      <c r="D6" s="48"/>
      <c r="E6" s="48"/>
      <c r="F6" s="48"/>
      <c r="G6" s="48"/>
      <c r="H6" s="48"/>
      <c r="I6" s="48"/>
      <c r="J6" s="50"/>
    </row>
    <row r="7" spans="1:10" ht="30" customHeight="1">
      <c r="A7" s="2"/>
      <c r="B7" s="77" t="s">
        <v>89</v>
      </c>
      <c r="C7" s="78" t="s">
        <v>90</v>
      </c>
      <c r="D7" s="78"/>
      <c r="E7" s="78"/>
      <c r="F7" s="78"/>
      <c r="G7" s="78"/>
      <c r="H7" s="78"/>
      <c r="I7" s="78"/>
      <c r="J7" s="52"/>
    </row>
    <row r="8" spans="1:10" ht="81.75" customHeight="1">
      <c r="A8" s="2"/>
      <c r="B8" s="66" t="s">
        <v>91</v>
      </c>
      <c r="C8" s="56" t="s">
        <v>386</v>
      </c>
      <c r="D8" s="56" t="s">
        <v>58</v>
      </c>
      <c r="E8" s="56" t="s">
        <v>410</v>
      </c>
      <c r="F8" s="58"/>
      <c r="G8" s="58"/>
      <c r="H8" s="58"/>
      <c r="I8" s="58"/>
      <c r="J8" s="196">
        <v>0</v>
      </c>
    </row>
    <row r="9" spans="1:10" ht="81.75" customHeight="1">
      <c r="A9" s="2"/>
      <c r="B9" s="65" t="s">
        <v>92</v>
      </c>
      <c r="C9" s="188" t="s">
        <v>474</v>
      </c>
      <c r="D9" s="188" t="s">
        <v>58</v>
      </c>
      <c r="E9" s="188" t="s">
        <v>93</v>
      </c>
      <c r="F9" s="55"/>
      <c r="G9" s="55"/>
      <c r="H9" s="55"/>
      <c r="I9" s="55"/>
      <c r="J9" s="193">
        <v>0</v>
      </c>
    </row>
    <row r="10" spans="1:10" ht="201" customHeight="1">
      <c r="A10" s="2"/>
      <c r="B10" s="66" t="s">
        <v>94</v>
      </c>
      <c r="C10" s="56" t="s">
        <v>472</v>
      </c>
      <c r="D10" s="56" t="s">
        <v>58</v>
      </c>
      <c r="E10" s="56" t="s">
        <v>473</v>
      </c>
      <c r="F10" s="58"/>
      <c r="G10" s="58"/>
      <c r="H10" s="58"/>
      <c r="I10" s="58"/>
      <c r="J10" s="196">
        <v>0</v>
      </c>
    </row>
    <row r="11" spans="5:10" ht="14.25">
      <c r="E11" s="229"/>
      <c r="J11" s="1"/>
    </row>
    <row r="12" ht="14.25">
      <c r="J12" s="1"/>
    </row>
    <row r="13" spans="3:10" ht="14.25">
      <c r="C13" s="61" t="s">
        <v>61</v>
      </c>
      <c r="D13" s="73"/>
      <c r="J13" s="1"/>
    </row>
    <row r="14" spans="3:10" ht="15">
      <c r="C14" s="61" t="s">
        <v>58</v>
      </c>
      <c r="D14" s="73"/>
      <c r="J14" s="60"/>
    </row>
    <row r="15" spans="3:10" ht="15">
      <c r="C15" s="61" t="s">
        <v>62</v>
      </c>
      <c r="D15" s="73"/>
      <c r="J15" s="60"/>
    </row>
    <row r="16" spans="3:10" ht="15">
      <c r="C16" s="61" t="s">
        <v>73</v>
      </c>
      <c r="D16" s="73"/>
      <c r="J16" s="60"/>
    </row>
  </sheetData>
  <sheetProtection selectLockedCells="1" selectUnlockedCells="1"/>
  <dataValidations count="1">
    <dataValidation type="list" allowBlank="1" showErrorMessage="1" sqref="D8:D10">
      <formula1>$C$13:$C$16</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O15"/>
  <sheetViews>
    <sheetView showGridLines="0" zoomScale="90" zoomScaleNormal="90"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E9" sqref="E9"/>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5" ht="15">
      <c r="A1" s="2"/>
      <c r="B1" s="3" t="s">
        <v>293</v>
      </c>
      <c r="C1" s="3"/>
      <c r="D1" s="3"/>
      <c r="E1" s="3"/>
      <c r="F1" s="3"/>
      <c r="G1" s="14"/>
      <c r="H1" s="14"/>
      <c r="I1" s="14"/>
      <c r="J1" s="62"/>
      <c r="K1" s="62"/>
      <c r="L1" s="62"/>
      <c r="M1" s="62"/>
      <c r="N1" s="62"/>
      <c r="O1" s="62"/>
    </row>
    <row r="2" spans="1:15" ht="21" customHeight="1">
      <c r="A2" s="2"/>
      <c r="B2" s="39" t="s">
        <v>45</v>
      </c>
      <c r="C2" s="39"/>
      <c r="D2" s="39"/>
      <c r="E2" s="39"/>
      <c r="F2" s="39"/>
      <c r="G2" s="62"/>
      <c r="H2" s="62"/>
      <c r="I2" s="62"/>
      <c r="J2" s="62"/>
      <c r="K2" s="62"/>
      <c r="L2" s="62"/>
      <c r="M2" s="62"/>
      <c r="N2" s="62"/>
      <c r="O2" s="62"/>
    </row>
    <row r="3" spans="1:15" ht="14.25" customHeight="1">
      <c r="A3" s="2"/>
      <c r="B3" s="41" t="str">
        <f>"Organización: "&amp;'1. General'!C6&amp;", Año: "&amp;'1. General'!C15</f>
        <v>Organización: , Año: </v>
      </c>
      <c r="C3" s="41"/>
      <c r="D3" s="41"/>
      <c r="E3" s="41"/>
      <c r="F3" s="42"/>
      <c r="G3" s="63"/>
      <c r="H3" s="63"/>
      <c r="I3" s="63"/>
      <c r="J3" s="62"/>
      <c r="K3" s="62"/>
      <c r="L3" s="62"/>
      <c r="M3" s="62"/>
      <c r="N3" s="62"/>
      <c r="O3" s="62"/>
    </row>
    <row r="4" spans="1:15" ht="14.25">
      <c r="A4" s="2"/>
      <c r="B4" s="14"/>
      <c r="C4" s="23"/>
      <c r="D4" s="23"/>
      <c r="E4" s="23"/>
      <c r="F4" s="14"/>
      <c r="G4" s="64"/>
      <c r="H4" s="64"/>
      <c r="I4" s="64"/>
      <c r="J4" s="62"/>
      <c r="K4" s="62"/>
      <c r="L4" s="62"/>
      <c r="M4" s="62"/>
      <c r="N4" s="62"/>
      <c r="O4" s="62"/>
    </row>
    <row r="5" spans="1:15" ht="30" customHeight="1">
      <c r="A5" s="2"/>
      <c r="B5" s="43" t="s">
        <v>46</v>
      </c>
      <c r="C5" s="44" t="s">
        <v>47</v>
      </c>
      <c r="D5" s="44" t="s">
        <v>48</v>
      </c>
      <c r="E5" s="45" t="s">
        <v>49</v>
      </c>
      <c r="F5" s="45" t="s">
        <v>50</v>
      </c>
      <c r="G5" s="45" t="s">
        <v>51</v>
      </c>
      <c r="H5" s="45" t="s">
        <v>52</v>
      </c>
      <c r="I5" s="45" t="s">
        <v>53</v>
      </c>
      <c r="J5" s="45" t="s">
        <v>54</v>
      </c>
      <c r="K5" s="62"/>
      <c r="L5" s="62"/>
      <c r="M5" s="62"/>
      <c r="N5" s="62"/>
      <c r="O5" s="62"/>
    </row>
    <row r="6" spans="1:10" ht="30" customHeight="1">
      <c r="A6" s="2"/>
      <c r="B6" s="47" t="s">
        <v>74</v>
      </c>
      <c r="C6" s="48" t="s">
        <v>321</v>
      </c>
      <c r="D6" s="48"/>
      <c r="E6" s="48"/>
      <c r="F6" s="48"/>
      <c r="G6" s="48"/>
      <c r="H6" s="48"/>
      <c r="I6" s="48"/>
      <c r="J6" s="50"/>
    </row>
    <row r="7" spans="1:10" ht="30" customHeight="1">
      <c r="A7" s="2"/>
      <c r="B7" s="77" t="s">
        <v>95</v>
      </c>
      <c r="C7" s="223" t="s">
        <v>96</v>
      </c>
      <c r="D7" s="78"/>
      <c r="E7" s="78"/>
      <c r="F7" s="78"/>
      <c r="G7" s="78"/>
      <c r="H7" s="78"/>
      <c r="I7" s="78"/>
      <c r="J7" s="52"/>
    </row>
    <row r="8" spans="1:10" ht="110.25" customHeight="1">
      <c r="A8" s="2"/>
      <c r="B8" s="75" t="s">
        <v>97</v>
      </c>
      <c r="C8" s="190" t="s">
        <v>411</v>
      </c>
      <c r="D8" s="190" t="s">
        <v>58</v>
      </c>
      <c r="E8" s="230" t="s">
        <v>475</v>
      </c>
      <c r="F8" s="76"/>
      <c r="G8" s="76"/>
      <c r="H8" s="76"/>
      <c r="I8" s="76"/>
      <c r="J8" s="196">
        <v>0</v>
      </c>
    </row>
    <row r="9" spans="1:10" ht="93" customHeight="1">
      <c r="A9" s="2"/>
      <c r="B9" s="65" t="s">
        <v>98</v>
      </c>
      <c r="C9" s="188" t="s">
        <v>387</v>
      </c>
      <c r="D9" s="188" t="s">
        <v>58</v>
      </c>
      <c r="E9" s="188" t="s">
        <v>476</v>
      </c>
      <c r="F9" s="55"/>
      <c r="G9" s="55"/>
      <c r="H9" s="55"/>
      <c r="I9" s="55"/>
      <c r="J9" s="193">
        <v>0</v>
      </c>
    </row>
    <row r="10" ht="14.25">
      <c r="J10" s="1"/>
    </row>
    <row r="11" ht="14.25">
      <c r="J11" s="1"/>
    </row>
    <row r="12" spans="3:10" ht="14.25">
      <c r="C12" s="61" t="s">
        <v>61</v>
      </c>
      <c r="D12" s="73"/>
      <c r="J12" s="1"/>
    </row>
    <row r="13" spans="3:10" ht="15">
      <c r="C13" s="61" t="s">
        <v>58</v>
      </c>
      <c r="D13" s="73"/>
      <c r="J13" s="60"/>
    </row>
    <row r="14" spans="3:10" ht="15">
      <c r="C14" s="61" t="s">
        <v>62</v>
      </c>
      <c r="D14" s="73"/>
      <c r="J14" s="60"/>
    </row>
    <row r="15" spans="3:10" ht="15">
      <c r="C15" s="61" t="s">
        <v>73</v>
      </c>
      <c r="D15" s="73"/>
      <c r="J15" s="60"/>
    </row>
  </sheetData>
  <sheetProtection selectLockedCells="1" selectUnlockedCells="1"/>
  <dataValidations count="1">
    <dataValidation type="list" allowBlank="1" showErrorMessage="1" sqref="D8:D9">
      <formula1>$C$12:$C$15</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worksheet>
</file>

<file path=xl/worksheets/sheet18.xml><?xml version="1.0" encoding="utf-8"?>
<worksheet xmlns="http://schemas.openxmlformats.org/spreadsheetml/2006/main" xmlns:r="http://schemas.openxmlformats.org/officeDocument/2006/relationships">
  <sheetPr>
    <pageSetUpPr fitToPage="1"/>
  </sheetPr>
  <dimension ref="A1:O17"/>
  <sheetViews>
    <sheetView showGridLines="0" zoomScale="90" zoomScaleNormal="90" zoomScalePageLayoutView="0" workbookViewId="0" topLeftCell="A1">
      <pane xSplit="3" ySplit="5" topLeftCell="D10" activePane="bottomRight" state="frozen"/>
      <selection pane="topLeft" activeCell="A1" sqref="A1"/>
      <selection pane="topRight" activeCell="D1" sqref="D1"/>
      <selection pane="bottomLeft" activeCell="A12" sqref="A12"/>
      <selection pane="bottomRight" activeCell="E12" sqref="E12"/>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5" ht="15">
      <c r="A1" s="2"/>
      <c r="B1" s="3" t="s">
        <v>293</v>
      </c>
      <c r="C1" s="3"/>
      <c r="D1" s="3"/>
      <c r="E1" s="3"/>
      <c r="F1" s="3"/>
      <c r="G1" s="14"/>
      <c r="H1" s="14"/>
      <c r="I1" s="14"/>
      <c r="J1" s="79"/>
      <c r="K1" s="79"/>
      <c r="L1" s="79"/>
      <c r="M1" s="79"/>
      <c r="N1" s="79"/>
      <c r="O1" s="79"/>
    </row>
    <row r="2" spans="1:15" ht="21" customHeight="1">
      <c r="A2" s="2"/>
      <c r="B2" s="39" t="s">
        <v>45</v>
      </c>
      <c r="C2" s="39"/>
      <c r="D2" s="39"/>
      <c r="E2" s="39"/>
      <c r="F2" s="39"/>
      <c r="G2" s="62"/>
      <c r="H2" s="62"/>
      <c r="I2" s="62"/>
      <c r="J2" s="79"/>
      <c r="K2" s="79"/>
      <c r="L2" s="79"/>
      <c r="M2" s="79"/>
      <c r="N2" s="79"/>
      <c r="O2" s="79"/>
    </row>
    <row r="3" spans="1:15" ht="14.25" customHeight="1">
      <c r="A3" s="2"/>
      <c r="B3" s="41" t="str">
        <f>"Organización: "&amp;'1. General'!C6&amp;", Año: "&amp;'1. General'!C15</f>
        <v>Organización: , Año: </v>
      </c>
      <c r="C3" s="41"/>
      <c r="D3" s="41"/>
      <c r="E3" s="41"/>
      <c r="F3" s="42"/>
      <c r="G3" s="63"/>
      <c r="H3" s="63"/>
      <c r="I3" s="63"/>
      <c r="J3" s="79"/>
      <c r="K3" s="79"/>
      <c r="L3" s="79"/>
      <c r="M3" s="79"/>
      <c r="N3" s="79"/>
      <c r="O3" s="79"/>
    </row>
    <row r="4" spans="1:15" ht="15">
      <c r="A4" s="2"/>
      <c r="B4" s="14"/>
      <c r="C4" s="23"/>
      <c r="D4" s="23"/>
      <c r="E4" s="23"/>
      <c r="F4" s="14"/>
      <c r="G4" s="64"/>
      <c r="H4" s="64"/>
      <c r="I4" s="64"/>
      <c r="J4" s="79"/>
      <c r="K4" s="79"/>
      <c r="L4" s="79"/>
      <c r="M4" s="79"/>
      <c r="N4" s="79"/>
      <c r="O4" s="79"/>
    </row>
    <row r="5" spans="1:15" ht="30" customHeight="1">
      <c r="A5" s="2"/>
      <c r="B5" s="43" t="s">
        <v>46</v>
      </c>
      <c r="C5" s="44" t="s">
        <v>47</v>
      </c>
      <c r="D5" s="44" t="s">
        <v>48</v>
      </c>
      <c r="E5" s="45" t="s">
        <v>49</v>
      </c>
      <c r="F5" s="45" t="s">
        <v>50</v>
      </c>
      <c r="G5" s="45" t="s">
        <v>51</v>
      </c>
      <c r="H5" s="45" t="s">
        <v>52</v>
      </c>
      <c r="I5" s="45" t="s">
        <v>53</v>
      </c>
      <c r="J5" s="45" t="s">
        <v>54</v>
      </c>
      <c r="K5" s="79"/>
      <c r="L5" s="79"/>
      <c r="M5" s="79"/>
      <c r="N5" s="79"/>
      <c r="O5" s="79"/>
    </row>
    <row r="6" spans="1:10" ht="30" customHeight="1">
      <c r="A6" s="2"/>
      <c r="B6" s="47" t="s">
        <v>99</v>
      </c>
      <c r="C6" s="48" t="s">
        <v>325</v>
      </c>
      <c r="D6" s="48"/>
      <c r="E6" s="48"/>
      <c r="F6" s="48"/>
      <c r="G6" s="48"/>
      <c r="H6" s="48"/>
      <c r="I6" s="48"/>
      <c r="J6" s="50"/>
    </row>
    <row r="7" spans="1:10" ht="30" customHeight="1">
      <c r="A7" s="2"/>
      <c r="B7" s="51" t="s">
        <v>100</v>
      </c>
      <c r="C7" s="52" t="s">
        <v>388</v>
      </c>
      <c r="D7" s="52"/>
      <c r="E7" s="52"/>
      <c r="F7" s="52"/>
      <c r="G7" s="52"/>
      <c r="H7" s="52"/>
      <c r="I7" s="52"/>
      <c r="J7" s="52"/>
    </row>
    <row r="8" spans="1:10" ht="96.75" customHeight="1">
      <c r="A8" s="2"/>
      <c r="B8" s="67" t="s">
        <v>101</v>
      </c>
      <c r="C8" s="82" t="s">
        <v>389</v>
      </c>
      <c r="D8" s="80" t="s">
        <v>58</v>
      </c>
      <c r="E8" s="82" t="s">
        <v>477</v>
      </c>
      <c r="F8" s="76"/>
      <c r="G8" s="76"/>
      <c r="H8" s="76"/>
      <c r="I8" s="76"/>
      <c r="J8" s="196">
        <v>0</v>
      </c>
    </row>
    <row r="9" spans="1:10" ht="81" customHeight="1">
      <c r="A9" s="2"/>
      <c r="B9" s="222" t="s">
        <v>102</v>
      </c>
      <c r="C9" s="214" t="s">
        <v>326</v>
      </c>
      <c r="D9" s="213" t="s">
        <v>58</v>
      </c>
      <c r="E9" s="191" t="s">
        <v>478</v>
      </c>
      <c r="F9" s="81"/>
      <c r="G9" s="55"/>
      <c r="H9" s="55"/>
      <c r="I9" s="55"/>
      <c r="J9" s="193">
        <v>0</v>
      </c>
    </row>
    <row r="10" spans="1:10" ht="117.75" customHeight="1">
      <c r="A10" s="2"/>
      <c r="B10" s="67" t="s">
        <v>103</v>
      </c>
      <c r="C10" s="82" t="s">
        <v>268</v>
      </c>
      <c r="D10" s="82" t="s">
        <v>58</v>
      </c>
      <c r="E10" s="82" t="s">
        <v>479</v>
      </c>
      <c r="F10" s="76"/>
      <c r="G10" s="76"/>
      <c r="H10" s="76"/>
      <c r="I10" s="76"/>
      <c r="J10" s="196">
        <v>0</v>
      </c>
    </row>
    <row r="11" spans="1:10" ht="73.5" customHeight="1">
      <c r="A11" s="2"/>
      <c r="B11" s="54" t="s">
        <v>104</v>
      </c>
      <c r="C11" s="191" t="s">
        <v>390</v>
      </c>
      <c r="D11" s="191" t="s">
        <v>58</v>
      </c>
      <c r="E11" s="191" t="s">
        <v>480</v>
      </c>
      <c r="F11" s="55"/>
      <c r="G11" s="55"/>
      <c r="H11" s="55"/>
      <c r="I11" s="55"/>
      <c r="J11" s="193">
        <v>0</v>
      </c>
    </row>
    <row r="12" spans="2:10" ht="72" customHeight="1">
      <c r="B12" s="67" t="s">
        <v>269</v>
      </c>
      <c r="C12" s="82" t="s">
        <v>364</v>
      </c>
      <c r="D12" s="82" t="s">
        <v>58</v>
      </c>
      <c r="E12" s="82" t="s">
        <v>481</v>
      </c>
      <c r="F12" s="76"/>
      <c r="G12" s="76"/>
      <c r="H12" s="76"/>
      <c r="I12" s="76"/>
      <c r="J12" s="196">
        <v>0</v>
      </c>
    </row>
    <row r="13" ht="15">
      <c r="J13" s="60"/>
    </row>
    <row r="14" spans="3:10" ht="15">
      <c r="C14" s="61" t="s">
        <v>61</v>
      </c>
      <c r="D14" s="73"/>
      <c r="J14" s="60"/>
    </row>
    <row r="15" spans="3:10" ht="15">
      <c r="C15" s="61" t="s">
        <v>58</v>
      </c>
      <c r="D15" s="73"/>
      <c r="J15" s="60"/>
    </row>
    <row r="16" spans="3:10" ht="15">
      <c r="C16" s="61" t="s">
        <v>62</v>
      </c>
      <c r="D16" s="73"/>
      <c r="J16" s="60"/>
    </row>
    <row r="17" spans="3:10" ht="15">
      <c r="C17" s="61" t="s">
        <v>73</v>
      </c>
      <c r="D17" s="73"/>
      <c r="J17" s="60"/>
    </row>
  </sheetData>
  <sheetProtection selectLockedCells="1" selectUnlockedCells="1"/>
  <dataValidations count="1">
    <dataValidation type="list" allowBlank="1" showErrorMessage="1" sqref="D8:D11">
      <formula1>$C$14:$C$17</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O15"/>
  <sheetViews>
    <sheetView showGridLines="0" zoomScale="90" zoomScaleNormal="90" zoomScalePageLayoutView="0" workbookViewId="0" topLeftCell="A1">
      <pane xSplit="3" ySplit="5" topLeftCell="D10" activePane="bottomRight" state="frozen"/>
      <selection pane="topLeft" activeCell="A1" sqref="A1"/>
      <selection pane="topRight" activeCell="D1" sqref="D1"/>
      <selection pane="bottomLeft" activeCell="A12" sqref="A12"/>
      <selection pane="bottomRight" activeCell="E13" sqref="E13"/>
    </sheetView>
  </sheetViews>
  <sheetFormatPr defaultColWidth="10.8515625" defaultRowHeight="15"/>
  <cols>
    <col min="1" max="1" width="2.8515625" style="1" customWidth="1"/>
    <col min="2" max="2" width="8.140625" style="32" customWidth="1"/>
    <col min="3" max="3" width="40.7109375" style="33" customWidth="1"/>
    <col min="4" max="4" width="13.57421875" style="32" customWidth="1"/>
    <col min="5" max="5" width="40.7109375" style="33" customWidth="1"/>
    <col min="6" max="9" width="40.7109375" style="32" customWidth="1"/>
    <col min="10" max="10" width="15.7109375" style="34" customWidth="1"/>
    <col min="11" max="16384" width="10.8515625" style="1" customWidth="1"/>
  </cols>
  <sheetData>
    <row r="1" spans="1:15" ht="15">
      <c r="A1" s="2"/>
      <c r="B1" s="3" t="s">
        <v>293</v>
      </c>
      <c r="C1" s="3"/>
      <c r="D1" s="68"/>
      <c r="E1" s="3"/>
      <c r="F1" s="3"/>
      <c r="G1" s="14"/>
      <c r="H1" s="14"/>
      <c r="I1" s="14"/>
      <c r="J1" s="62"/>
      <c r="K1" s="62"/>
      <c r="L1" s="62"/>
      <c r="M1" s="62"/>
      <c r="N1" s="62"/>
      <c r="O1" s="62"/>
    </row>
    <row r="2" spans="1:15" ht="21" customHeight="1">
      <c r="A2" s="2"/>
      <c r="B2" s="39" t="s">
        <v>45</v>
      </c>
      <c r="C2" s="39"/>
      <c r="D2" s="69"/>
      <c r="E2" s="39"/>
      <c r="F2" s="39"/>
      <c r="G2" s="62"/>
      <c r="H2" s="62"/>
      <c r="I2" s="62"/>
      <c r="J2" s="62"/>
      <c r="K2" s="62"/>
      <c r="L2" s="62"/>
      <c r="M2" s="62"/>
      <c r="N2" s="62"/>
      <c r="O2" s="62"/>
    </row>
    <row r="3" spans="1:15" ht="14.25" customHeight="1">
      <c r="A3" s="2"/>
      <c r="B3" s="41" t="str">
        <f>"Organización: "&amp;'1. General'!C6&amp;", Año: "&amp;'1. General'!C15</f>
        <v>Organización: , Año: </v>
      </c>
      <c r="C3" s="41"/>
      <c r="D3" s="70"/>
      <c r="E3" s="41"/>
      <c r="F3" s="42"/>
      <c r="G3" s="63"/>
      <c r="H3" s="63"/>
      <c r="I3" s="63"/>
      <c r="J3" s="62"/>
      <c r="K3" s="62"/>
      <c r="L3" s="62"/>
      <c r="M3" s="62"/>
      <c r="N3" s="62"/>
      <c r="O3" s="62"/>
    </row>
    <row r="4" spans="1:15" ht="14.25">
      <c r="A4" s="2"/>
      <c r="B4" s="14"/>
      <c r="C4" s="23"/>
      <c r="D4" s="14"/>
      <c r="E4" s="23"/>
      <c r="F4" s="14"/>
      <c r="G4" s="64"/>
      <c r="H4" s="64"/>
      <c r="I4" s="64"/>
      <c r="J4" s="62"/>
      <c r="K4" s="62"/>
      <c r="L4" s="62"/>
      <c r="M4" s="62"/>
      <c r="N4" s="62"/>
      <c r="O4" s="62"/>
    </row>
    <row r="5" spans="1:15" ht="30" customHeight="1">
      <c r="A5" s="2"/>
      <c r="B5" s="43" t="s">
        <v>46</v>
      </c>
      <c r="C5" s="44" t="s">
        <v>47</v>
      </c>
      <c r="D5" s="45" t="s">
        <v>48</v>
      </c>
      <c r="E5" s="45" t="s">
        <v>49</v>
      </c>
      <c r="F5" s="45" t="s">
        <v>50</v>
      </c>
      <c r="G5" s="45" t="s">
        <v>51</v>
      </c>
      <c r="H5" s="45" t="s">
        <v>52</v>
      </c>
      <c r="I5" s="45" t="s">
        <v>53</v>
      </c>
      <c r="J5" s="45" t="s">
        <v>54</v>
      </c>
      <c r="K5" s="62"/>
      <c r="L5" s="62"/>
      <c r="M5" s="62"/>
      <c r="N5" s="62"/>
      <c r="O5" s="62"/>
    </row>
    <row r="6" spans="1:10" ht="30" customHeight="1">
      <c r="A6" s="2"/>
      <c r="B6" s="47" t="s">
        <v>99</v>
      </c>
      <c r="C6" s="48" t="s">
        <v>325</v>
      </c>
      <c r="D6" s="71"/>
      <c r="E6" s="48"/>
      <c r="F6" s="48"/>
      <c r="G6" s="48"/>
      <c r="H6" s="48"/>
      <c r="I6" s="48"/>
      <c r="J6" s="50"/>
    </row>
    <row r="7" spans="1:10" ht="30" customHeight="1">
      <c r="A7" s="2"/>
      <c r="B7" s="51" t="s">
        <v>105</v>
      </c>
      <c r="C7" s="52" t="s">
        <v>372</v>
      </c>
      <c r="D7" s="72"/>
      <c r="E7" s="52"/>
      <c r="F7" s="52"/>
      <c r="G7" s="52"/>
      <c r="H7" s="52"/>
      <c r="I7" s="52"/>
      <c r="J7" s="52"/>
    </row>
    <row r="8" spans="1:10" ht="111.75" customHeight="1">
      <c r="A8" s="2"/>
      <c r="B8" s="84" t="s">
        <v>106</v>
      </c>
      <c r="C8" s="215" t="s">
        <v>391</v>
      </c>
      <c r="D8" s="215" t="s">
        <v>58</v>
      </c>
      <c r="E8" s="56" t="s">
        <v>482</v>
      </c>
      <c r="F8" s="58"/>
      <c r="G8" s="58"/>
      <c r="H8" s="58"/>
      <c r="I8" s="58"/>
      <c r="J8" s="196">
        <v>0</v>
      </c>
    </row>
    <row r="9" spans="1:10" ht="99" customHeight="1">
      <c r="A9" s="2"/>
      <c r="B9" s="192" t="s">
        <v>107</v>
      </c>
      <c r="C9" s="199" t="s">
        <v>327</v>
      </c>
      <c r="D9" s="199" t="s">
        <v>58</v>
      </c>
      <c r="E9" s="188" t="s">
        <v>483</v>
      </c>
      <c r="F9" s="55"/>
      <c r="G9" s="55"/>
      <c r="H9" s="55"/>
      <c r="I9" s="55"/>
      <c r="J9" s="193">
        <v>0</v>
      </c>
    </row>
    <row r="10" spans="1:10" ht="99" customHeight="1">
      <c r="A10" s="2"/>
      <c r="B10" s="67" t="s">
        <v>108</v>
      </c>
      <c r="C10" s="190" t="s">
        <v>328</v>
      </c>
      <c r="D10" s="190" t="s">
        <v>58</v>
      </c>
      <c r="E10" s="190" t="s">
        <v>484</v>
      </c>
      <c r="F10" s="76"/>
      <c r="G10" s="76"/>
      <c r="H10" s="76"/>
      <c r="I10" s="76"/>
      <c r="J10" s="196">
        <v>0</v>
      </c>
    </row>
    <row r="11" spans="2:10" ht="88.5" customHeight="1">
      <c r="B11" s="199" t="s">
        <v>270</v>
      </c>
      <c r="C11" s="199" t="s">
        <v>329</v>
      </c>
      <c r="D11" s="199" t="s">
        <v>58</v>
      </c>
      <c r="E11" s="188" t="s">
        <v>485</v>
      </c>
      <c r="F11" s="55"/>
      <c r="G11" s="55"/>
      <c r="H11" s="55"/>
      <c r="I11" s="55"/>
      <c r="J11" s="193">
        <v>0</v>
      </c>
    </row>
    <row r="12" spans="2:10" ht="95.25" customHeight="1">
      <c r="B12" s="67" t="s">
        <v>271</v>
      </c>
      <c r="C12" s="190" t="s">
        <v>330</v>
      </c>
      <c r="D12" s="190" t="s">
        <v>58</v>
      </c>
      <c r="E12" s="190" t="s">
        <v>486</v>
      </c>
      <c r="F12" s="76"/>
      <c r="G12" s="76"/>
      <c r="H12" s="76"/>
      <c r="I12" s="76"/>
      <c r="J12" s="196">
        <v>0</v>
      </c>
    </row>
    <row r="13" spans="3:10" ht="15">
      <c r="C13" s="61" t="s">
        <v>58</v>
      </c>
      <c r="D13" s="216"/>
      <c r="J13" s="60"/>
    </row>
    <row r="14" spans="3:10" ht="15">
      <c r="C14" s="61" t="s">
        <v>62</v>
      </c>
      <c r="D14" s="216"/>
      <c r="J14" s="60"/>
    </row>
    <row r="15" spans="3:10" ht="15">
      <c r="C15" s="61" t="s">
        <v>73</v>
      </c>
      <c r="D15" s="216"/>
      <c r="J15" s="60"/>
    </row>
  </sheetData>
  <sheetProtection selectLockedCells="1" selectUnlockedCells="1"/>
  <dataValidations count="1">
    <dataValidation type="list" allowBlank="1" showErrorMessage="1" sqref="D8:D12">
      <formula1>$C$12:$C$15</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C28"/>
  <sheetViews>
    <sheetView showGridLines="0" zoomScalePageLayoutView="0" workbookViewId="0" topLeftCell="A19">
      <selection activeCell="I6" sqref="I6"/>
    </sheetView>
  </sheetViews>
  <sheetFormatPr defaultColWidth="10.8515625" defaultRowHeight="15"/>
  <cols>
    <col min="1" max="1" width="2.8515625" style="1" customWidth="1"/>
    <col min="2" max="2" width="32.28125" style="1" customWidth="1"/>
    <col min="3" max="3" width="55.00390625" style="13" customWidth="1"/>
    <col min="4" max="16384" width="10.8515625" style="1" customWidth="1"/>
  </cols>
  <sheetData>
    <row r="1" spans="1:3" ht="14.25">
      <c r="A1" s="2"/>
      <c r="B1" s="14"/>
      <c r="C1" s="15"/>
    </row>
    <row r="2" spans="1:3" ht="15" customHeight="1">
      <c r="A2" s="2"/>
      <c r="B2" s="244" t="s">
        <v>257</v>
      </c>
      <c r="C2" s="244"/>
    </row>
    <row r="3" spans="1:3" ht="20.25">
      <c r="A3" s="2"/>
      <c r="B3" s="245" t="s">
        <v>437</v>
      </c>
      <c r="C3" s="245"/>
    </row>
    <row r="4" spans="1:3" ht="22.5" customHeight="1">
      <c r="A4" s="2"/>
      <c r="B4" s="11" t="s">
        <v>33</v>
      </c>
      <c r="C4" s="16"/>
    </row>
    <row r="5" spans="1:3" ht="14.25">
      <c r="A5" s="2"/>
      <c r="B5" s="14"/>
      <c r="C5" s="15"/>
    </row>
    <row r="6" spans="1:3" ht="19.5" customHeight="1">
      <c r="A6" s="2"/>
      <c r="B6" s="17" t="s">
        <v>436</v>
      </c>
      <c r="C6" s="18"/>
    </row>
    <row r="7" spans="1:3" ht="19.5" customHeight="1">
      <c r="A7" s="2"/>
      <c r="B7" s="19" t="s">
        <v>34</v>
      </c>
      <c r="C7" s="18"/>
    </row>
    <row r="8" spans="1:3" ht="19.5" customHeight="1">
      <c r="A8" s="2"/>
      <c r="B8" s="19" t="s">
        <v>35</v>
      </c>
      <c r="C8" s="18"/>
    </row>
    <row r="9" spans="1:3" ht="19.5" customHeight="1">
      <c r="A9" s="2"/>
      <c r="B9" s="19" t="s">
        <v>435</v>
      </c>
      <c r="C9" s="18"/>
    </row>
    <row r="10" spans="1:3" ht="19.5" customHeight="1">
      <c r="A10" s="2"/>
      <c r="B10" s="19" t="s">
        <v>36</v>
      </c>
      <c r="C10" s="18"/>
    </row>
    <row r="11" spans="1:3" ht="19.5" customHeight="1">
      <c r="A11" s="2"/>
      <c r="B11" s="19" t="s">
        <v>37</v>
      </c>
      <c r="C11" s="18">
        <v>10</v>
      </c>
    </row>
    <row r="12" spans="1:3" ht="19.5" customHeight="1">
      <c r="A12" s="2"/>
      <c r="B12" s="19" t="s">
        <v>431</v>
      </c>
      <c r="C12" s="20" t="str">
        <f>IF(C11=1,"si","no")</f>
        <v>no</v>
      </c>
    </row>
    <row r="13" spans="1:3" ht="14.25">
      <c r="A13" s="2"/>
      <c r="B13" s="21"/>
      <c r="C13" s="22" t="s">
        <v>38</v>
      </c>
    </row>
    <row r="14" spans="1:3" ht="9.75" customHeight="1">
      <c r="A14" s="2"/>
      <c r="B14" s="23"/>
      <c r="C14" s="24"/>
    </row>
    <row r="15" spans="1:3" ht="19.5" customHeight="1">
      <c r="A15" s="2"/>
      <c r="B15" s="19" t="s">
        <v>39</v>
      </c>
      <c r="C15" s="18"/>
    </row>
    <row r="16" spans="1:3" ht="9.75" customHeight="1">
      <c r="A16" s="2"/>
      <c r="B16" s="25"/>
      <c r="C16" s="26"/>
    </row>
    <row r="17" spans="1:3" ht="19.5" customHeight="1">
      <c r="A17" s="2"/>
      <c r="B17" s="17" t="s">
        <v>40</v>
      </c>
      <c r="C17" s="18"/>
    </row>
    <row r="18" spans="1:3" ht="19.5" customHeight="1">
      <c r="A18" s="2"/>
      <c r="B18" s="19" t="s">
        <v>41</v>
      </c>
      <c r="C18" s="18"/>
    </row>
    <row r="19" spans="1:3" ht="19.5" customHeight="1">
      <c r="A19" s="2"/>
      <c r="B19" s="19" t="s">
        <v>42</v>
      </c>
      <c r="C19" s="18"/>
    </row>
    <row r="20" spans="1:3" ht="9.75" customHeight="1">
      <c r="A20" s="2"/>
      <c r="B20" s="25"/>
      <c r="C20" s="27"/>
    </row>
    <row r="21" spans="1:3" ht="19.5" customHeight="1">
      <c r="A21" s="2"/>
      <c r="B21" s="17" t="s">
        <v>43</v>
      </c>
      <c r="C21" s="18"/>
    </row>
    <row r="22" spans="1:3" ht="19.5" customHeight="1">
      <c r="A22" s="2"/>
      <c r="B22" s="19" t="s">
        <v>41</v>
      </c>
      <c r="C22" s="18"/>
    </row>
    <row r="23" spans="1:3" ht="19.5" customHeight="1">
      <c r="A23" s="2"/>
      <c r="B23" s="19" t="s">
        <v>42</v>
      </c>
      <c r="C23" s="18"/>
    </row>
    <row r="24" spans="1:3" ht="9.75" customHeight="1">
      <c r="A24" s="2"/>
      <c r="B24" s="25"/>
      <c r="C24" s="27"/>
    </row>
    <row r="25" spans="1:3" ht="64.5" customHeight="1">
      <c r="A25" s="2"/>
      <c r="B25" s="28" t="s">
        <v>430</v>
      </c>
      <c r="C25" s="18"/>
    </row>
    <row r="26" spans="1:3" ht="9.75" customHeight="1">
      <c r="A26" s="2"/>
      <c r="B26" s="29"/>
      <c r="C26" s="30"/>
    </row>
    <row r="27" spans="2:3" ht="64.5" customHeight="1">
      <c r="B27" s="31" t="s">
        <v>44</v>
      </c>
      <c r="C27" s="18"/>
    </row>
    <row r="28" spans="1:3" ht="120.75" customHeight="1">
      <c r="A28" s="2"/>
      <c r="B28" s="2"/>
      <c r="C28" s="15"/>
    </row>
  </sheetData>
  <sheetProtection selectLockedCells="1" selectUnlockedCells="1"/>
  <mergeCells count="2">
    <mergeCell ref="B2:C2"/>
    <mergeCell ref="B3:C3"/>
  </mergeCells>
  <conditionalFormatting sqref="C11">
    <cfRule type="cellIs" priority="1" dxfId="2" operator="notBetween" stopIfTrue="1">
      <formula>1</formula>
      <formula>1000000</formula>
    </cfRule>
  </conditionalFormatting>
  <printOptions/>
  <pageMargins left="0.5597222222222222" right="0.7" top="0.6" bottom="0.78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O16"/>
  <sheetViews>
    <sheetView showGridLines="0" zoomScale="90" zoomScaleNormal="90" zoomScalePageLayoutView="0" workbookViewId="0" topLeftCell="A1">
      <pane xSplit="3" ySplit="5" topLeftCell="D11" activePane="bottomRight" state="frozen"/>
      <selection pane="topLeft" activeCell="A1" sqref="A1"/>
      <selection pane="topRight" activeCell="D1" sqref="D1"/>
      <selection pane="bottomLeft" activeCell="A6" sqref="A6"/>
      <selection pane="bottomRight" activeCell="E12" sqref="E12"/>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5" ht="15">
      <c r="A1" s="2"/>
      <c r="B1" s="3" t="s">
        <v>293</v>
      </c>
      <c r="C1" s="3"/>
      <c r="D1" s="3"/>
      <c r="E1" s="3"/>
      <c r="F1" s="3"/>
      <c r="G1" s="14"/>
      <c r="H1" s="14"/>
      <c r="I1" s="14"/>
      <c r="J1" s="62"/>
      <c r="K1" s="62"/>
      <c r="L1" s="62"/>
      <c r="M1" s="62"/>
      <c r="N1" s="62"/>
      <c r="O1" s="62"/>
    </row>
    <row r="2" spans="1:15" ht="21" customHeight="1">
      <c r="A2" s="2"/>
      <c r="B2" s="39" t="s">
        <v>45</v>
      </c>
      <c r="C2" s="39"/>
      <c r="D2" s="39"/>
      <c r="E2" s="39"/>
      <c r="F2" s="39"/>
      <c r="G2" s="62"/>
      <c r="H2" s="62"/>
      <c r="I2" s="62"/>
      <c r="J2" s="62"/>
      <c r="K2" s="62"/>
      <c r="L2" s="62"/>
      <c r="M2" s="62"/>
      <c r="N2" s="62"/>
      <c r="O2" s="62"/>
    </row>
    <row r="3" spans="1:15" ht="14.25" customHeight="1">
      <c r="A3" s="2"/>
      <c r="B3" s="41" t="str">
        <f>"Organización: "&amp;'1. General'!C6&amp;", Año: "&amp;'1. General'!C15</f>
        <v>Organización: , Año: </v>
      </c>
      <c r="C3" s="41"/>
      <c r="D3" s="41"/>
      <c r="E3" s="41"/>
      <c r="F3" s="42"/>
      <c r="G3" s="63"/>
      <c r="H3" s="63"/>
      <c r="I3" s="63"/>
      <c r="J3" s="62"/>
      <c r="K3" s="62"/>
      <c r="L3" s="62"/>
      <c r="M3" s="62"/>
      <c r="N3" s="62"/>
      <c r="O3" s="62"/>
    </row>
    <row r="4" spans="1:15" ht="14.25">
      <c r="A4" s="2"/>
      <c r="B4" s="14"/>
      <c r="C4" s="23"/>
      <c r="D4" s="23"/>
      <c r="E4" s="23"/>
      <c r="F4" s="14"/>
      <c r="G4" s="64"/>
      <c r="H4" s="64"/>
      <c r="I4" s="64"/>
      <c r="J4" s="62"/>
      <c r="K4" s="62"/>
      <c r="L4" s="62"/>
      <c r="M4" s="62"/>
      <c r="N4" s="62"/>
      <c r="O4" s="62"/>
    </row>
    <row r="5" spans="1:15" ht="30" customHeight="1">
      <c r="A5" s="2"/>
      <c r="B5" s="43" t="s">
        <v>46</v>
      </c>
      <c r="C5" s="44" t="s">
        <v>47</v>
      </c>
      <c r="D5" s="44" t="s">
        <v>48</v>
      </c>
      <c r="E5" s="45" t="s">
        <v>49</v>
      </c>
      <c r="F5" s="45" t="s">
        <v>50</v>
      </c>
      <c r="G5" s="45" t="s">
        <v>51</v>
      </c>
      <c r="H5" s="45" t="s">
        <v>52</v>
      </c>
      <c r="I5" s="45" t="s">
        <v>53</v>
      </c>
      <c r="J5" s="45" t="s">
        <v>54</v>
      </c>
      <c r="K5" s="62"/>
      <c r="L5" s="62"/>
      <c r="M5" s="62"/>
      <c r="N5" s="62"/>
      <c r="O5" s="62"/>
    </row>
    <row r="6" spans="1:10" ht="30" customHeight="1">
      <c r="A6" s="2"/>
      <c r="B6" s="47" t="s">
        <v>99</v>
      </c>
      <c r="C6" s="48" t="s">
        <v>331</v>
      </c>
      <c r="D6" s="48"/>
      <c r="E6" s="48"/>
      <c r="F6" s="48"/>
      <c r="G6" s="48"/>
      <c r="H6" s="48"/>
      <c r="I6" s="48"/>
      <c r="J6" s="50"/>
    </row>
    <row r="7" spans="1:10" ht="30" customHeight="1">
      <c r="A7" s="2"/>
      <c r="B7" s="51" t="s">
        <v>109</v>
      </c>
      <c r="C7" s="52" t="s">
        <v>373</v>
      </c>
      <c r="D7" s="52"/>
      <c r="E7" s="52"/>
      <c r="F7" s="52"/>
      <c r="G7" s="52"/>
      <c r="H7" s="52"/>
      <c r="I7" s="52"/>
      <c r="J7" s="52"/>
    </row>
    <row r="8" spans="1:10" ht="106.5" customHeight="1">
      <c r="A8" s="2"/>
      <c r="B8" s="84" t="s">
        <v>110</v>
      </c>
      <c r="C8" s="215" t="s">
        <v>332</v>
      </c>
      <c r="D8" s="215" t="s">
        <v>58</v>
      </c>
      <c r="E8" s="56" t="s">
        <v>487</v>
      </c>
      <c r="F8" s="58"/>
      <c r="G8" s="58"/>
      <c r="H8" s="58"/>
      <c r="I8" s="58"/>
      <c r="J8" s="196">
        <v>0</v>
      </c>
    </row>
    <row r="9" spans="1:10" ht="100.5" customHeight="1">
      <c r="A9" s="2"/>
      <c r="B9" s="192" t="s">
        <v>111</v>
      </c>
      <c r="C9" s="199" t="s">
        <v>333</v>
      </c>
      <c r="D9" s="199" t="s">
        <v>58</v>
      </c>
      <c r="E9" s="188" t="s">
        <v>488</v>
      </c>
      <c r="F9" s="55"/>
      <c r="G9" s="55"/>
      <c r="H9" s="55"/>
      <c r="I9" s="55"/>
      <c r="J9" s="193">
        <v>0</v>
      </c>
    </row>
    <row r="10" spans="1:10" ht="100.5" customHeight="1">
      <c r="A10" s="2"/>
      <c r="B10" s="57" t="s">
        <v>112</v>
      </c>
      <c r="C10" s="56" t="s">
        <v>334</v>
      </c>
      <c r="D10" s="56" t="s">
        <v>58</v>
      </c>
      <c r="E10" s="56" t="s">
        <v>489</v>
      </c>
      <c r="F10" s="58"/>
      <c r="G10" s="58"/>
      <c r="H10" s="58"/>
      <c r="I10" s="58"/>
      <c r="J10" s="196">
        <v>0</v>
      </c>
    </row>
    <row r="11" spans="2:10" ht="95.25" customHeight="1">
      <c r="B11" s="192" t="s">
        <v>272</v>
      </c>
      <c r="C11" s="199" t="s">
        <v>377</v>
      </c>
      <c r="D11" s="199" t="s">
        <v>58</v>
      </c>
      <c r="E11" s="188" t="s">
        <v>490</v>
      </c>
      <c r="F11" s="55"/>
      <c r="G11" s="55"/>
      <c r="H11" s="55"/>
      <c r="I11" s="55"/>
      <c r="J11" s="193">
        <v>0</v>
      </c>
    </row>
    <row r="12" spans="2:10" ht="114.75" customHeight="1">
      <c r="B12" s="57" t="s">
        <v>273</v>
      </c>
      <c r="C12" s="56" t="s">
        <v>392</v>
      </c>
      <c r="D12" s="56" t="s">
        <v>58</v>
      </c>
      <c r="E12" s="56" t="s">
        <v>491</v>
      </c>
      <c r="F12" s="58"/>
      <c r="G12" s="58"/>
      <c r="H12" s="58"/>
      <c r="I12" s="58"/>
      <c r="J12" s="196">
        <v>0</v>
      </c>
    </row>
    <row r="13" spans="3:10" ht="14.25">
      <c r="C13" s="61" t="s">
        <v>61</v>
      </c>
      <c r="D13" s="73"/>
      <c r="J13" s="1"/>
    </row>
    <row r="14" spans="3:10" ht="14.25">
      <c r="C14" s="61" t="s">
        <v>58</v>
      </c>
      <c r="D14" s="73"/>
      <c r="J14" s="1"/>
    </row>
    <row r="15" spans="3:10" ht="15">
      <c r="C15" s="61" t="s">
        <v>62</v>
      </c>
      <c r="D15" s="73"/>
      <c r="J15" s="60"/>
    </row>
    <row r="16" spans="3:10" ht="15">
      <c r="C16" s="61" t="s">
        <v>73</v>
      </c>
      <c r="D16" s="73"/>
      <c r="J16" s="60"/>
    </row>
  </sheetData>
  <sheetProtection selectLockedCells="1" selectUnlockedCells="1"/>
  <dataValidations count="1">
    <dataValidation type="list" allowBlank="1" showErrorMessage="1" sqref="D8:D12">
      <formula1>$C$13:$C$16</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worksheet>
</file>

<file path=xl/worksheets/sheet21.xml><?xml version="1.0" encoding="utf-8"?>
<worksheet xmlns="http://schemas.openxmlformats.org/spreadsheetml/2006/main" xmlns:r="http://schemas.openxmlformats.org/officeDocument/2006/relationships">
  <sheetPr>
    <pageSetUpPr fitToPage="1"/>
  </sheetPr>
  <dimension ref="A1:O15"/>
  <sheetViews>
    <sheetView showGridLines="0" zoomScale="90" zoomScaleNormal="90" zoomScalePageLayoutView="0" workbookViewId="0" topLeftCell="A1">
      <pane xSplit="3" ySplit="5" topLeftCell="D9" activePane="bottomRight" state="frozen"/>
      <selection pane="topLeft" activeCell="A1" sqref="A1"/>
      <selection pane="topRight" activeCell="D1" sqref="D1"/>
      <selection pane="bottomLeft" activeCell="A10" sqref="A10"/>
      <selection pane="bottomRight" activeCell="E11" sqref="E11"/>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5" ht="15">
      <c r="A1" s="2"/>
      <c r="B1" s="3" t="s">
        <v>293</v>
      </c>
      <c r="C1" s="3"/>
      <c r="D1" s="3"/>
      <c r="E1" s="3"/>
      <c r="F1" s="3"/>
      <c r="G1" s="14"/>
      <c r="H1" s="14"/>
      <c r="I1" s="14"/>
      <c r="J1" s="62"/>
      <c r="K1" s="62"/>
      <c r="L1" s="62"/>
      <c r="M1" s="62"/>
      <c r="N1" s="62"/>
      <c r="O1" s="62"/>
    </row>
    <row r="2" spans="1:15" ht="21" customHeight="1">
      <c r="A2" s="2"/>
      <c r="B2" s="39" t="s">
        <v>45</v>
      </c>
      <c r="C2" s="39"/>
      <c r="D2" s="39"/>
      <c r="E2" s="39"/>
      <c r="F2" s="39"/>
      <c r="G2" s="62"/>
      <c r="H2" s="62"/>
      <c r="I2" s="62"/>
      <c r="J2" s="62"/>
      <c r="K2" s="62"/>
      <c r="L2" s="62"/>
      <c r="M2" s="62"/>
      <c r="N2" s="62"/>
      <c r="O2" s="62"/>
    </row>
    <row r="3" spans="1:15" ht="14.25" customHeight="1">
      <c r="A3" s="2"/>
      <c r="B3" s="41" t="str">
        <f>"Organización: "&amp;'1. General'!C6&amp;", Año: "&amp;'1. General'!C15</f>
        <v>Organización: , Año: </v>
      </c>
      <c r="C3" s="41"/>
      <c r="D3" s="41"/>
      <c r="E3" s="41"/>
      <c r="F3" s="42"/>
      <c r="G3" s="63"/>
      <c r="H3" s="63"/>
      <c r="I3" s="63"/>
      <c r="J3" s="62"/>
      <c r="K3" s="62"/>
      <c r="L3" s="62"/>
      <c r="M3" s="62"/>
      <c r="N3" s="62"/>
      <c r="O3" s="62"/>
    </row>
    <row r="4" spans="1:15" ht="14.25">
      <c r="A4" s="2"/>
      <c r="B4" s="14"/>
      <c r="C4" s="23"/>
      <c r="D4" s="23"/>
      <c r="E4" s="23"/>
      <c r="F4" s="14"/>
      <c r="G4" s="64"/>
      <c r="H4" s="64"/>
      <c r="I4" s="64"/>
      <c r="J4" s="62"/>
      <c r="K4" s="62"/>
      <c r="L4" s="62"/>
      <c r="M4" s="62"/>
      <c r="N4" s="62"/>
      <c r="O4" s="62"/>
    </row>
    <row r="5" spans="1:15" ht="30" customHeight="1">
      <c r="A5" s="2"/>
      <c r="B5" s="43" t="s">
        <v>46</v>
      </c>
      <c r="C5" s="44" t="s">
        <v>47</v>
      </c>
      <c r="D5" s="44" t="s">
        <v>48</v>
      </c>
      <c r="E5" s="45" t="s">
        <v>49</v>
      </c>
      <c r="F5" s="45" t="s">
        <v>50</v>
      </c>
      <c r="G5" s="45" t="s">
        <v>51</v>
      </c>
      <c r="H5" s="45" t="s">
        <v>52</v>
      </c>
      <c r="I5" s="45" t="s">
        <v>53</v>
      </c>
      <c r="J5" s="45" t="s">
        <v>54</v>
      </c>
      <c r="K5" s="62"/>
      <c r="L5" s="62"/>
      <c r="M5" s="62"/>
      <c r="N5" s="62"/>
      <c r="O5" s="62"/>
    </row>
    <row r="6" spans="1:10" ht="30" customHeight="1">
      <c r="A6" s="2"/>
      <c r="B6" s="47" t="s">
        <v>99</v>
      </c>
      <c r="C6" s="48" t="s">
        <v>325</v>
      </c>
      <c r="D6" s="48"/>
      <c r="E6" s="48"/>
      <c r="F6" s="48"/>
      <c r="G6" s="48"/>
      <c r="H6" s="48"/>
      <c r="I6" s="48"/>
      <c r="J6" s="50"/>
    </row>
    <row r="7" spans="1:10" ht="30" customHeight="1">
      <c r="A7" s="2"/>
      <c r="B7" s="51" t="s">
        <v>113</v>
      </c>
      <c r="C7" s="52" t="s">
        <v>405</v>
      </c>
      <c r="D7" s="52"/>
      <c r="E7" s="52"/>
      <c r="F7" s="52"/>
      <c r="G7" s="52"/>
      <c r="H7" s="52"/>
      <c r="I7" s="52"/>
      <c r="J7" s="52"/>
    </row>
    <row r="8" spans="1:10" ht="124.5" customHeight="1">
      <c r="A8" s="2"/>
      <c r="B8" s="212" t="s">
        <v>114</v>
      </c>
      <c r="C8" s="212" t="s">
        <v>363</v>
      </c>
      <c r="D8" s="212" t="s">
        <v>58</v>
      </c>
      <c r="E8" s="190" t="s">
        <v>492</v>
      </c>
      <c r="F8" s="76"/>
      <c r="G8" s="76"/>
      <c r="H8" s="76"/>
      <c r="I8" s="76"/>
      <c r="J8" s="196">
        <v>0</v>
      </c>
    </row>
    <row r="9" spans="1:10" ht="90.75" customHeight="1">
      <c r="A9" s="2"/>
      <c r="B9" s="54" t="s">
        <v>115</v>
      </c>
      <c r="C9" s="188" t="s">
        <v>335</v>
      </c>
      <c r="D9" s="188" t="s">
        <v>58</v>
      </c>
      <c r="E9" s="188" t="s">
        <v>493</v>
      </c>
      <c r="F9" s="204"/>
      <c r="G9" s="55"/>
      <c r="H9" s="55"/>
      <c r="I9" s="55"/>
      <c r="J9" s="193">
        <v>0</v>
      </c>
    </row>
    <row r="10" spans="2:10" ht="72.75" customHeight="1">
      <c r="B10" s="212" t="s">
        <v>274</v>
      </c>
      <c r="C10" s="212" t="s">
        <v>336</v>
      </c>
      <c r="D10" s="212" t="s">
        <v>58</v>
      </c>
      <c r="E10" s="190" t="s">
        <v>494</v>
      </c>
      <c r="F10" s="217"/>
      <c r="G10" s="76"/>
      <c r="H10" s="76"/>
      <c r="I10" s="76"/>
      <c r="J10" s="196">
        <v>0</v>
      </c>
    </row>
    <row r="11" spans="2:10" ht="116.25" customHeight="1">
      <c r="B11" s="54" t="s">
        <v>275</v>
      </c>
      <c r="C11" s="188" t="s">
        <v>337</v>
      </c>
      <c r="D11" s="188" t="s">
        <v>58</v>
      </c>
      <c r="E11" s="188" t="s">
        <v>495</v>
      </c>
      <c r="F11" s="204"/>
      <c r="G11" s="55"/>
      <c r="H11" s="55"/>
      <c r="I11" s="55"/>
      <c r="J11" s="193">
        <v>0</v>
      </c>
    </row>
    <row r="12" spans="3:10" ht="14.25">
      <c r="C12" s="61" t="s">
        <v>61</v>
      </c>
      <c r="D12" s="73"/>
      <c r="J12" s="1"/>
    </row>
    <row r="13" spans="3:10" ht="15">
      <c r="C13" s="61" t="s">
        <v>58</v>
      </c>
      <c r="D13" s="73"/>
      <c r="J13" s="60"/>
    </row>
    <row r="14" spans="3:10" ht="15">
      <c r="C14" s="61" t="s">
        <v>62</v>
      </c>
      <c r="D14" s="73"/>
      <c r="J14" s="60"/>
    </row>
    <row r="15" spans="3:10" ht="15">
      <c r="C15" s="61" t="s">
        <v>73</v>
      </c>
      <c r="D15" s="73"/>
      <c r="J15" s="60"/>
    </row>
  </sheetData>
  <sheetProtection selectLockedCells="1" selectUnlockedCells="1"/>
  <dataValidations count="1">
    <dataValidation type="list" allowBlank="1" showErrorMessage="1" sqref="D8:D11">
      <formula1>$C$12:$C$15</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worksheet>
</file>

<file path=xl/worksheets/sheet22.xml><?xml version="1.0" encoding="utf-8"?>
<worksheet xmlns="http://schemas.openxmlformats.org/spreadsheetml/2006/main" xmlns:r="http://schemas.openxmlformats.org/officeDocument/2006/relationships">
  <sheetPr>
    <pageSetUpPr fitToPage="1"/>
  </sheetPr>
  <dimension ref="A1:O16"/>
  <sheetViews>
    <sheetView showGridLines="0" zoomScale="90" zoomScaleNormal="90" zoomScalePageLayoutView="0" workbookViewId="0" topLeftCell="A1">
      <pane xSplit="3" ySplit="5" topLeftCell="D10" activePane="bottomRight" state="frozen"/>
      <selection pane="topLeft" activeCell="A1" sqref="A1"/>
      <selection pane="topRight" activeCell="D1" sqref="D1"/>
      <selection pane="bottomLeft" activeCell="A9" sqref="A9"/>
      <selection pane="bottomRight" activeCell="E13" sqref="E13"/>
    </sheetView>
  </sheetViews>
  <sheetFormatPr defaultColWidth="10.8515625" defaultRowHeight="15"/>
  <cols>
    <col min="1" max="1" width="2.8515625" style="1" customWidth="1"/>
    <col min="2" max="2" width="8.140625" style="32" customWidth="1"/>
    <col min="3" max="3" width="42.8515625" style="33" customWidth="1"/>
    <col min="4" max="4" width="13.57421875" style="33" customWidth="1"/>
    <col min="5" max="5" width="42.8515625" style="33" customWidth="1"/>
    <col min="6" max="9" width="50.7109375" style="32" customWidth="1"/>
    <col min="10" max="10" width="15.7109375" style="34" customWidth="1"/>
    <col min="11" max="16384" width="10.8515625" style="1" customWidth="1"/>
  </cols>
  <sheetData>
    <row r="1" spans="1:15" ht="15">
      <c r="A1" s="2"/>
      <c r="B1" s="3" t="s">
        <v>293</v>
      </c>
      <c r="C1" s="3"/>
      <c r="D1" s="3"/>
      <c r="E1" s="3"/>
      <c r="F1" s="3"/>
      <c r="G1" s="14"/>
      <c r="H1" s="14"/>
      <c r="I1" s="14"/>
      <c r="J1" s="62"/>
      <c r="K1" s="62"/>
      <c r="L1" s="62"/>
      <c r="M1" s="62"/>
      <c r="N1" s="62"/>
      <c r="O1" s="62"/>
    </row>
    <row r="2" spans="1:15" ht="21" customHeight="1">
      <c r="A2" s="2"/>
      <c r="B2" s="39" t="s">
        <v>45</v>
      </c>
      <c r="C2" s="39"/>
      <c r="D2" s="39"/>
      <c r="E2" s="39"/>
      <c r="F2" s="39"/>
      <c r="G2" s="62"/>
      <c r="H2" s="62"/>
      <c r="I2" s="62"/>
      <c r="J2" s="62"/>
      <c r="K2" s="62"/>
      <c r="L2" s="62"/>
      <c r="M2" s="62"/>
      <c r="N2" s="62"/>
      <c r="O2" s="62"/>
    </row>
    <row r="3" spans="1:15" ht="14.25" customHeight="1">
      <c r="A3" s="2"/>
      <c r="B3" s="41" t="str">
        <f>"Organización: "&amp;'1. General'!C6&amp;", Año: "&amp;'1. General'!C15</f>
        <v>Organización: , Año: </v>
      </c>
      <c r="C3" s="41"/>
      <c r="D3" s="41"/>
      <c r="E3" s="41"/>
      <c r="F3" s="42"/>
      <c r="G3" s="63"/>
      <c r="H3" s="63"/>
      <c r="I3" s="63"/>
      <c r="J3" s="62"/>
      <c r="K3" s="62"/>
      <c r="L3" s="62"/>
      <c r="M3" s="62"/>
      <c r="N3" s="62"/>
      <c r="O3" s="62"/>
    </row>
    <row r="4" spans="1:15" ht="14.25">
      <c r="A4" s="2"/>
      <c r="B4" s="14"/>
      <c r="C4" s="23"/>
      <c r="D4" s="23"/>
      <c r="E4" s="23"/>
      <c r="F4" s="14"/>
      <c r="G4" s="64"/>
      <c r="H4" s="64"/>
      <c r="I4" s="64"/>
      <c r="J4" s="62"/>
      <c r="K4" s="62"/>
      <c r="L4" s="62"/>
      <c r="M4" s="62"/>
      <c r="N4" s="62"/>
      <c r="O4" s="62"/>
    </row>
    <row r="5" spans="1:15" ht="30" customHeight="1">
      <c r="A5" s="2"/>
      <c r="B5" s="43" t="s">
        <v>46</v>
      </c>
      <c r="C5" s="44" t="s">
        <v>47</v>
      </c>
      <c r="D5" s="44" t="s">
        <v>48</v>
      </c>
      <c r="E5" s="45" t="s">
        <v>49</v>
      </c>
      <c r="F5" s="45" t="s">
        <v>50</v>
      </c>
      <c r="G5" s="45" t="s">
        <v>51</v>
      </c>
      <c r="H5" s="45" t="s">
        <v>52</v>
      </c>
      <c r="I5" s="45" t="s">
        <v>53</v>
      </c>
      <c r="J5" s="45" t="s">
        <v>54</v>
      </c>
      <c r="K5" s="62"/>
      <c r="L5" s="62"/>
      <c r="M5" s="62"/>
      <c r="N5" s="62"/>
      <c r="O5" s="62"/>
    </row>
    <row r="6" spans="1:10" ht="30" customHeight="1">
      <c r="A6" s="2"/>
      <c r="B6" s="47" t="s">
        <v>99</v>
      </c>
      <c r="C6" s="48" t="s">
        <v>325</v>
      </c>
      <c r="D6" s="48"/>
      <c r="E6" s="48"/>
      <c r="F6" s="48"/>
      <c r="G6" s="48"/>
      <c r="H6" s="48"/>
      <c r="I6" s="48"/>
      <c r="J6" s="50"/>
    </row>
    <row r="7" spans="1:10" ht="30" customHeight="1">
      <c r="A7" s="2"/>
      <c r="B7" s="51" t="s">
        <v>116</v>
      </c>
      <c r="C7" s="52" t="s">
        <v>338</v>
      </c>
      <c r="D7" s="52"/>
      <c r="E7" s="52"/>
      <c r="F7" s="52"/>
      <c r="G7" s="52"/>
      <c r="H7" s="52"/>
      <c r="I7" s="52"/>
      <c r="J7" s="52"/>
    </row>
    <row r="8" spans="1:10" ht="111" customHeight="1">
      <c r="A8" s="2"/>
      <c r="B8" s="57" t="s">
        <v>117</v>
      </c>
      <c r="C8" s="56" t="s">
        <v>339</v>
      </c>
      <c r="D8" s="56" t="s">
        <v>58</v>
      </c>
      <c r="E8" s="56" t="s">
        <v>496</v>
      </c>
      <c r="F8" s="58"/>
      <c r="G8" s="58"/>
      <c r="H8" s="58"/>
      <c r="I8" s="58"/>
      <c r="J8" s="196">
        <v>0</v>
      </c>
    </row>
    <row r="9" spans="1:10" ht="88.5" customHeight="1">
      <c r="A9" s="2"/>
      <c r="B9" s="54" t="s">
        <v>118</v>
      </c>
      <c r="C9" s="188" t="s">
        <v>340</v>
      </c>
      <c r="D9" s="188" t="s">
        <v>58</v>
      </c>
      <c r="E9" s="188" t="s">
        <v>497</v>
      </c>
      <c r="F9" s="55"/>
      <c r="G9" s="55"/>
      <c r="H9" s="55"/>
      <c r="I9" s="55"/>
      <c r="J9" s="193">
        <v>0</v>
      </c>
    </row>
    <row r="10" spans="1:10" ht="92.25" customHeight="1">
      <c r="A10" s="2"/>
      <c r="B10" s="57" t="s">
        <v>119</v>
      </c>
      <c r="C10" s="56" t="s">
        <v>360</v>
      </c>
      <c r="D10" s="56" t="s">
        <v>58</v>
      </c>
      <c r="E10" s="56" t="s">
        <v>498</v>
      </c>
      <c r="F10" s="58"/>
      <c r="G10" s="58"/>
      <c r="H10" s="58"/>
      <c r="I10" s="58"/>
      <c r="J10" s="196">
        <v>0</v>
      </c>
    </row>
    <row r="11" spans="2:10" ht="83.25" customHeight="1">
      <c r="B11" s="54" t="s">
        <v>276</v>
      </c>
      <c r="C11" s="188" t="s">
        <v>361</v>
      </c>
      <c r="D11" s="188" t="s">
        <v>58</v>
      </c>
      <c r="E11" s="188" t="s">
        <v>499</v>
      </c>
      <c r="F11" s="55"/>
      <c r="G11" s="55"/>
      <c r="H11" s="55"/>
      <c r="I11" s="55"/>
      <c r="J11" s="193">
        <v>0</v>
      </c>
    </row>
    <row r="12" spans="2:10" ht="84.75" customHeight="1">
      <c r="B12" s="57" t="s">
        <v>277</v>
      </c>
      <c r="C12" s="56" t="s">
        <v>341</v>
      </c>
      <c r="D12" s="56" t="s">
        <v>58</v>
      </c>
      <c r="E12" s="56" t="s">
        <v>500</v>
      </c>
      <c r="F12" s="58"/>
      <c r="G12" s="58"/>
      <c r="H12" s="58"/>
      <c r="I12" s="58"/>
      <c r="J12" s="196">
        <v>0</v>
      </c>
    </row>
    <row r="13" spans="2:10" ht="75.75" customHeight="1">
      <c r="B13" s="54" t="s">
        <v>278</v>
      </c>
      <c r="C13" s="188" t="s">
        <v>362</v>
      </c>
      <c r="D13" s="188" t="s">
        <v>58</v>
      </c>
      <c r="E13" s="188" t="s">
        <v>501</v>
      </c>
      <c r="F13" s="55"/>
      <c r="G13" s="55"/>
      <c r="H13" s="55"/>
      <c r="I13" s="55"/>
      <c r="J13" s="193">
        <v>0</v>
      </c>
    </row>
    <row r="14" spans="3:10" ht="14.25">
      <c r="C14" s="61" t="s">
        <v>58</v>
      </c>
      <c r="D14" s="73"/>
      <c r="J14" s="1"/>
    </row>
    <row r="15" spans="3:10" ht="15">
      <c r="C15" s="61" t="s">
        <v>62</v>
      </c>
      <c r="D15" s="73"/>
      <c r="J15" s="60"/>
    </row>
    <row r="16" spans="3:10" ht="15">
      <c r="C16" s="61" t="s">
        <v>73</v>
      </c>
      <c r="D16" s="73"/>
      <c r="J16" s="60"/>
    </row>
  </sheetData>
  <sheetProtection selectLockedCells="1" selectUnlockedCells="1"/>
  <dataValidations count="1">
    <dataValidation type="list" allowBlank="1" showErrorMessage="1" sqref="D8:D13">
      <formula1>$C$13:$C$16</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worksheet>
</file>

<file path=xl/worksheets/sheet23.xml><?xml version="1.0" encoding="utf-8"?>
<worksheet xmlns="http://schemas.openxmlformats.org/spreadsheetml/2006/main" xmlns:r="http://schemas.openxmlformats.org/officeDocument/2006/relationships">
  <sheetPr>
    <pageSetUpPr fitToPage="1"/>
  </sheetPr>
  <dimension ref="A1:O15"/>
  <sheetViews>
    <sheetView showGridLines="0" zoomScale="90" zoomScaleNormal="90" zoomScalePageLayoutView="0" workbookViewId="0" topLeftCell="A1">
      <pane xSplit="3" ySplit="5" topLeftCell="D9" activePane="bottomRight" state="frozen"/>
      <selection pane="topLeft" activeCell="A1" sqref="A1"/>
      <selection pane="topRight" activeCell="D1" sqref="D1"/>
      <selection pane="bottomLeft" activeCell="A6" sqref="A6"/>
      <selection pane="bottomRight" activeCell="E11" sqref="E11"/>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5" ht="15">
      <c r="A1" s="2"/>
      <c r="B1" s="3" t="s">
        <v>293</v>
      </c>
      <c r="C1" s="3"/>
      <c r="D1" s="3"/>
      <c r="E1" s="3"/>
      <c r="F1" s="3"/>
      <c r="G1" s="14"/>
      <c r="H1" s="14"/>
      <c r="I1" s="14"/>
      <c r="J1" s="62"/>
      <c r="K1" s="62"/>
      <c r="L1" s="62"/>
      <c r="M1" s="62"/>
      <c r="N1" s="62"/>
      <c r="O1" s="62"/>
    </row>
    <row r="2" spans="1:15" ht="21" customHeight="1">
      <c r="A2" s="2"/>
      <c r="B2" s="39" t="s">
        <v>45</v>
      </c>
      <c r="C2" s="39"/>
      <c r="D2" s="39"/>
      <c r="E2" s="39"/>
      <c r="F2" s="39"/>
      <c r="G2" s="62"/>
      <c r="H2" s="62"/>
      <c r="I2" s="62"/>
      <c r="J2" s="62"/>
      <c r="K2" s="62"/>
      <c r="L2" s="62"/>
      <c r="M2" s="62"/>
      <c r="N2" s="62"/>
      <c r="O2" s="62"/>
    </row>
    <row r="3" spans="1:15" ht="14.25" customHeight="1">
      <c r="A3" s="2"/>
      <c r="B3" s="41" t="str">
        <f>"Organización: "&amp;'1. General'!C6&amp;", Año: "&amp;'1. General'!C15</f>
        <v>Organización: , Año: </v>
      </c>
      <c r="C3" s="41"/>
      <c r="D3" s="41"/>
      <c r="E3" s="41"/>
      <c r="F3" s="42"/>
      <c r="G3" s="63"/>
      <c r="H3" s="63"/>
      <c r="I3" s="63"/>
      <c r="J3" s="62"/>
      <c r="K3" s="62"/>
      <c r="L3" s="62"/>
      <c r="M3" s="62"/>
      <c r="N3" s="62"/>
      <c r="O3" s="62"/>
    </row>
    <row r="4" spans="1:15" ht="14.25">
      <c r="A4" s="2"/>
      <c r="B4" s="14"/>
      <c r="C4" s="23"/>
      <c r="D4" s="23"/>
      <c r="E4" s="23"/>
      <c r="F4" s="14"/>
      <c r="G4" s="64"/>
      <c r="H4" s="64"/>
      <c r="I4" s="64"/>
      <c r="J4" s="62"/>
      <c r="K4" s="62"/>
      <c r="L4" s="62"/>
      <c r="M4" s="62"/>
      <c r="N4" s="62"/>
      <c r="O4" s="62"/>
    </row>
    <row r="5" spans="1:15" ht="30" customHeight="1">
      <c r="A5" s="2"/>
      <c r="B5" s="43" t="s">
        <v>46</v>
      </c>
      <c r="C5" s="44" t="s">
        <v>47</v>
      </c>
      <c r="D5" s="44" t="s">
        <v>48</v>
      </c>
      <c r="E5" s="45" t="s">
        <v>49</v>
      </c>
      <c r="F5" s="45" t="s">
        <v>50</v>
      </c>
      <c r="G5" s="45" t="s">
        <v>51</v>
      </c>
      <c r="H5" s="45" t="s">
        <v>52</v>
      </c>
      <c r="I5" s="45" t="s">
        <v>53</v>
      </c>
      <c r="J5" s="45" t="s">
        <v>54</v>
      </c>
      <c r="K5" s="62"/>
      <c r="L5" s="62"/>
      <c r="M5" s="62"/>
      <c r="N5" s="62"/>
      <c r="O5" s="62"/>
    </row>
    <row r="6" spans="1:10" ht="30" customHeight="1">
      <c r="A6" s="2"/>
      <c r="B6" s="47" t="s">
        <v>120</v>
      </c>
      <c r="C6" s="48" t="s">
        <v>121</v>
      </c>
      <c r="D6" s="48"/>
      <c r="E6" s="48"/>
      <c r="F6" s="48"/>
      <c r="G6" s="48"/>
      <c r="H6" s="48"/>
      <c r="I6" s="48"/>
      <c r="J6" s="50"/>
    </row>
    <row r="7" spans="1:10" ht="30" customHeight="1">
      <c r="A7" s="2"/>
      <c r="B7" s="51" t="s">
        <v>122</v>
      </c>
      <c r="C7" s="246" t="s">
        <v>380</v>
      </c>
      <c r="D7" s="247"/>
      <c r="E7" s="248"/>
      <c r="F7" s="83"/>
      <c r="G7" s="83"/>
      <c r="H7" s="83"/>
      <c r="I7" s="83"/>
      <c r="J7" s="52"/>
    </row>
    <row r="8" spans="1:10" ht="127.5" customHeight="1">
      <c r="A8" s="2"/>
      <c r="B8" s="212" t="s">
        <v>123</v>
      </c>
      <c r="C8" s="212" t="s">
        <v>359</v>
      </c>
      <c r="D8" s="212" t="s">
        <v>58</v>
      </c>
      <c r="E8" s="190" t="s">
        <v>502</v>
      </c>
      <c r="F8" s="76"/>
      <c r="G8" s="76"/>
      <c r="H8" s="76"/>
      <c r="I8" s="76"/>
      <c r="J8" s="196">
        <v>0</v>
      </c>
    </row>
    <row r="9" spans="1:10" ht="125.25" customHeight="1">
      <c r="A9" s="2"/>
      <c r="B9" s="188" t="s">
        <v>124</v>
      </c>
      <c r="C9" s="188" t="s">
        <v>398</v>
      </c>
      <c r="D9" s="188" t="s">
        <v>58</v>
      </c>
      <c r="E9" s="188" t="s">
        <v>503</v>
      </c>
      <c r="F9" s="204"/>
      <c r="G9" s="55"/>
      <c r="H9" s="55"/>
      <c r="I9" s="55"/>
      <c r="J9" s="193">
        <v>0</v>
      </c>
    </row>
    <row r="10" spans="2:10" ht="68.25" customHeight="1">
      <c r="B10" s="212" t="s">
        <v>285</v>
      </c>
      <c r="C10" s="212" t="s">
        <v>397</v>
      </c>
      <c r="D10" s="212" t="s">
        <v>58</v>
      </c>
      <c r="E10" s="190" t="s">
        <v>504</v>
      </c>
      <c r="F10" s="217"/>
      <c r="G10" s="76"/>
      <c r="H10" s="76"/>
      <c r="I10" s="76"/>
      <c r="J10" s="196">
        <v>0</v>
      </c>
    </row>
    <row r="11" spans="2:10" ht="87.75" customHeight="1">
      <c r="B11" s="54" t="s">
        <v>286</v>
      </c>
      <c r="C11" s="188" t="s">
        <v>399</v>
      </c>
      <c r="D11" s="188" t="s">
        <v>58</v>
      </c>
      <c r="E11" s="188" t="s">
        <v>505</v>
      </c>
      <c r="F11" s="204"/>
      <c r="G11" s="55"/>
      <c r="H11" s="55"/>
      <c r="I11" s="55"/>
      <c r="J11" s="193">
        <v>0</v>
      </c>
    </row>
    <row r="12" spans="3:10" ht="14.25">
      <c r="C12" s="61" t="s">
        <v>61</v>
      </c>
      <c r="D12" s="73"/>
      <c r="J12" s="1"/>
    </row>
    <row r="13" spans="3:10" ht="14.25">
      <c r="C13" s="61" t="s">
        <v>58</v>
      </c>
      <c r="D13" s="73"/>
      <c r="J13" s="1"/>
    </row>
    <row r="14" spans="3:10" ht="15">
      <c r="C14" s="61" t="s">
        <v>62</v>
      </c>
      <c r="D14" s="73"/>
      <c r="J14" s="60"/>
    </row>
    <row r="15" spans="3:10" ht="15">
      <c r="C15" s="61" t="s">
        <v>73</v>
      </c>
      <c r="D15" s="73"/>
      <c r="J15" s="60"/>
    </row>
  </sheetData>
  <sheetProtection selectLockedCells="1" selectUnlockedCells="1"/>
  <mergeCells count="1">
    <mergeCell ref="C7:E7"/>
  </mergeCells>
  <dataValidations count="1">
    <dataValidation type="list" allowBlank="1" showErrorMessage="1" sqref="D8:D11">
      <formula1>$C$12:$C$15</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O16"/>
  <sheetViews>
    <sheetView showGridLines="0" zoomScale="90" zoomScaleNormal="90" zoomScalePageLayoutView="0" workbookViewId="0" topLeftCell="A1">
      <pane xSplit="3" ySplit="5" topLeftCell="D9" activePane="bottomRight" state="frozen"/>
      <selection pane="topLeft" activeCell="A1" sqref="A1"/>
      <selection pane="topRight" activeCell="D1" sqref="D1"/>
      <selection pane="bottomLeft" activeCell="A6" sqref="A6"/>
      <selection pane="bottomRight" activeCell="E11" sqref="E11"/>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5" ht="15">
      <c r="A1" s="2"/>
      <c r="B1" s="3" t="s">
        <v>293</v>
      </c>
      <c r="C1" s="3"/>
      <c r="D1" s="3"/>
      <c r="E1" s="3"/>
      <c r="F1" s="3"/>
      <c r="G1" s="14"/>
      <c r="H1" s="14"/>
      <c r="I1" s="14"/>
      <c r="J1" s="62"/>
      <c r="K1" s="62"/>
      <c r="L1" s="62"/>
      <c r="M1" s="62"/>
      <c r="N1" s="62"/>
      <c r="O1" s="62"/>
    </row>
    <row r="2" spans="1:15" ht="21" customHeight="1">
      <c r="A2" s="2"/>
      <c r="B2" s="39" t="s">
        <v>45</v>
      </c>
      <c r="C2" s="39"/>
      <c r="D2" s="39"/>
      <c r="E2" s="39"/>
      <c r="F2" s="39"/>
      <c r="G2" s="62"/>
      <c r="H2" s="62"/>
      <c r="I2" s="62"/>
      <c r="J2" s="62"/>
      <c r="K2" s="62"/>
      <c r="L2" s="62"/>
      <c r="M2" s="62"/>
      <c r="N2" s="62"/>
      <c r="O2" s="62"/>
    </row>
    <row r="3" spans="1:15" ht="14.25" customHeight="1">
      <c r="A3" s="2"/>
      <c r="B3" s="41" t="str">
        <f>"Organización: "&amp;'1. General'!C6&amp;", Año: "&amp;'1. General'!C15</f>
        <v>Organización: , Año: </v>
      </c>
      <c r="C3" s="41"/>
      <c r="D3" s="41"/>
      <c r="E3" s="41"/>
      <c r="F3" s="42"/>
      <c r="G3" s="63"/>
      <c r="H3" s="63"/>
      <c r="I3" s="63"/>
      <c r="J3" s="62"/>
      <c r="K3" s="62"/>
      <c r="L3" s="62"/>
      <c r="M3" s="62"/>
      <c r="N3" s="62"/>
      <c r="O3" s="62"/>
    </row>
    <row r="4" spans="1:15" ht="14.25">
      <c r="A4" s="2"/>
      <c r="B4" s="14"/>
      <c r="C4" s="23"/>
      <c r="D4" s="23"/>
      <c r="E4" s="23"/>
      <c r="F4" s="14"/>
      <c r="G4" s="64"/>
      <c r="H4" s="64"/>
      <c r="I4" s="64"/>
      <c r="J4" s="62"/>
      <c r="K4" s="62"/>
      <c r="L4" s="62"/>
      <c r="M4" s="62"/>
      <c r="N4" s="62"/>
      <c r="O4" s="62"/>
    </row>
    <row r="5" spans="1:15" ht="30" customHeight="1">
      <c r="A5" s="2"/>
      <c r="B5" s="43" t="s">
        <v>46</v>
      </c>
      <c r="C5" s="44" t="s">
        <v>47</v>
      </c>
      <c r="D5" s="44" t="s">
        <v>48</v>
      </c>
      <c r="E5" s="45" t="s">
        <v>49</v>
      </c>
      <c r="F5" s="45" t="s">
        <v>50</v>
      </c>
      <c r="G5" s="45" t="s">
        <v>51</v>
      </c>
      <c r="H5" s="45" t="s">
        <v>52</v>
      </c>
      <c r="I5" s="45" t="s">
        <v>53</v>
      </c>
      <c r="J5" s="45" t="s">
        <v>54</v>
      </c>
      <c r="K5" s="62"/>
      <c r="L5" s="62"/>
      <c r="M5" s="62"/>
      <c r="N5" s="62"/>
      <c r="O5" s="62"/>
    </row>
    <row r="6" spans="1:10" ht="30" customHeight="1">
      <c r="A6" s="2"/>
      <c r="B6" s="47" t="s">
        <v>120</v>
      </c>
      <c r="C6" s="48" t="s">
        <v>121</v>
      </c>
      <c r="D6" s="48"/>
      <c r="E6" s="48"/>
      <c r="F6" s="48"/>
      <c r="G6" s="48"/>
      <c r="H6" s="48"/>
      <c r="I6" s="48"/>
      <c r="J6" s="50"/>
    </row>
    <row r="7" spans="1:10" ht="30" customHeight="1">
      <c r="A7" s="2"/>
      <c r="B7" s="51" t="s">
        <v>125</v>
      </c>
      <c r="C7" s="246" t="s">
        <v>358</v>
      </c>
      <c r="D7" s="247"/>
      <c r="E7" s="247"/>
      <c r="F7" s="248"/>
      <c r="G7" s="83"/>
      <c r="H7" s="83"/>
      <c r="I7" s="83"/>
      <c r="J7" s="52"/>
    </row>
    <row r="8" spans="1:10" ht="80.25" customHeight="1">
      <c r="A8" s="2"/>
      <c r="B8" s="215" t="s">
        <v>126</v>
      </c>
      <c r="C8" s="218" t="s">
        <v>375</v>
      </c>
      <c r="D8" s="218" t="s">
        <v>58</v>
      </c>
      <c r="E8" s="56" t="s">
        <v>506</v>
      </c>
      <c r="F8" s="58"/>
      <c r="G8" s="58"/>
      <c r="H8" s="58"/>
      <c r="I8" s="58"/>
      <c r="J8" s="196">
        <v>0</v>
      </c>
    </row>
    <row r="9" spans="1:10" ht="82.5" customHeight="1">
      <c r="A9" s="2"/>
      <c r="B9" s="188" t="s">
        <v>127</v>
      </c>
      <c r="C9" s="188" t="s">
        <v>400</v>
      </c>
      <c r="D9" s="219" t="s">
        <v>58</v>
      </c>
      <c r="E9" s="188" t="s">
        <v>507</v>
      </c>
      <c r="F9" s="204"/>
      <c r="G9" s="55"/>
      <c r="H9" s="55"/>
      <c r="I9" s="55"/>
      <c r="J9" s="193">
        <v>0</v>
      </c>
    </row>
    <row r="10" spans="1:10" ht="85.5" customHeight="1">
      <c r="A10" s="2"/>
      <c r="B10" s="56" t="s">
        <v>128</v>
      </c>
      <c r="C10" s="56" t="s">
        <v>376</v>
      </c>
      <c r="D10" s="56" t="s">
        <v>58</v>
      </c>
      <c r="E10" s="56" t="s">
        <v>508</v>
      </c>
      <c r="F10" s="220"/>
      <c r="G10" s="58"/>
      <c r="H10" s="58"/>
      <c r="I10" s="58"/>
      <c r="J10" s="196">
        <v>0</v>
      </c>
    </row>
    <row r="11" spans="2:10" ht="79.5" customHeight="1">
      <c r="B11" s="188" t="s">
        <v>287</v>
      </c>
      <c r="C11" s="188" t="s">
        <v>379</v>
      </c>
      <c r="D11" s="219" t="s">
        <v>58</v>
      </c>
      <c r="E11" s="188" t="s">
        <v>509</v>
      </c>
      <c r="F11" s="204"/>
      <c r="G11" s="55"/>
      <c r="H11" s="55"/>
      <c r="I11" s="55"/>
      <c r="J11" s="193">
        <v>0</v>
      </c>
    </row>
    <row r="12" ht="14.25">
      <c r="J12" s="1"/>
    </row>
    <row r="13" spans="3:10" ht="14.25">
      <c r="C13" s="61" t="s">
        <v>61</v>
      </c>
      <c r="D13" s="73"/>
      <c r="J13" s="1"/>
    </row>
    <row r="14" spans="3:10" ht="14.25">
      <c r="C14" s="61" t="s">
        <v>58</v>
      </c>
      <c r="D14" s="73"/>
      <c r="J14" s="1"/>
    </row>
    <row r="15" spans="3:10" ht="15">
      <c r="C15" s="61" t="s">
        <v>62</v>
      </c>
      <c r="D15" s="73"/>
      <c r="J15" s="60"/>
    </row>
    <row r="16" spans="3:10" ht="15">
      <c r="C16" s="61" t="s">
        <v>73</v>
      </c>
      <c r="D16" s="73"/>
      <c r="J16" s="60"/>
    </row>
  </sheetData>
  <sheetProtection selectLockedCells="1" selectUnlockedCells="1"/>
  <mergeCells count="1">
    <mergeCell ref="C7:F7"/>
  </mergeCells>
  <dataValidations count="1">
    <dataValidation type="list" allowBlank="1" showErrorMessage="1" sqref="D8:D11">
      <formula1>$C$13:$C$16</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worksheet>
</file>

<file path=xl/worksheets/sheet25.xml><?xml version="1.0" encoding="utf-8"?>
<worksheet xmlns="http://schemas.openxmlformats.org/spreadsheetml/2006/main" xmlns:r="http://schemas.openxmlformats.org/officeDocument/2006/relationships">
  <sheetPr>
    <pageSetUpPr fitToPage="1"/>
  </sheetPr>
  <dimension ref="A1:O15"/>
  <sheetViews>
    <sheetView showGridLines="0" zoomScale="90" zoomScaleNormal="90" zoomScalePageLayoutView="0" workbookViewId="0" topLeftCell="A1">
      <pane xSplit="3" ySplit="5" topLeftCell="D8" activePane="bottomRight" state="frozen"/>
      <selection pane="topLeft" activeCell="A1" sqref="A1"/>
      <selection pane="topRight" activeCell="D1" sqref="D1"/>
      <selection pane="bottomLeft" activeCell="A10" sqref="A10"/>
      <selection pane="bottomRight" activeCell="E10" sqref="E10"/>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5" ht="15">
      <c r="A1" s="2"/>
      <c r="B1" s="3" t="s">
        <v>293</v>
      </c>
      <c r="C1" s="3"/>
      <c r="D1" s="3"/>
      <c r="E1" s="3"/>
      <c r="F1" s="3"/>
      <c r="G1" s="14"/>
      <c r="H1" s="14"/>
      <c r="I1" s="14"/>
      <c r="J1" s="62"/>
      <c r="K1" s="62"/>
      <c r="L1" s="62"/>
      <c r="M1" s="62"/>
      <c r="N1" s="62"/>
      <c r="O1" s="62"/>
    </row>
    <row r="2" spans="1:15" ht="21" customHeight="1">
      <c r="A2" s="2"/>
      <c r="B2" s="39" t="s">
        <v>45</v>
      </c>
      <c r="C2" s="39"/>
      <c r="D2" s="39"/>
      <c r="E2" s="39"/>
      <c r="F2" s="39"/>
      <c r="G2" s="62"/>
      <c r="H2" s="62"/>
      <c r="I2" s="62"/>
      <c r="J2" s="62"/>
      <c r="K2" s="62"/>
      <c r="L2" s="62"/>
      <c r="M2" s="62"/>
      <c r="N2" s="62"/>
      <c r="O2" s="62"/>
    </row>
    <row r="3" spans="1:15" ht="14.25" customHeight="1">
      <c r="A3" s="2"/>
      <c r="B3" s="41" t="str">
        <f>"Organización: "&amp;'1. General'!C6&amp;", Año: "&amp;'1. General'!C15</f>
        <v>Organización: , Año: </v>
      </c>
      <c r="C3" s="41"/>
      <c r="D3" s="41"/>
      <c r="E3" s="41"/>
      <c r="F3" s="42"/>
      <c r="G3" s="63"/>
      <c r="H3" s="63"/>
      <c r="I3" s="63"/>
      <c r="J3" s="62"/>
      <c r="K3" s="62"/>
      <c r="L3" s="62"/>
      <c r="M3" s="62"/>
      <c r="N3" s="62"/>
      <c r="O3" s="62"/>
    </row>
    <row r="4" spans="1:15" ht="14.25">
      <c r="A4" s="2"/>
      <c r="B4" s="14"/>
      <c r="C4" s="23"/>
      <c r="D4" s="23"/>
      <c r="E4" s="23"/>
      <c r="F4" s="14"/>
      <c r="G4" s="64"/>
      <c r="H4" s="64"/>
      <c r="I4" s="64"/>
      <c r="J4" s="62"/>
      <c r="K4" s="62"/>
      <c r="L4" s="62"/>
      <c r="M4" s="62"/>
      <c r="N4" s="62"/>
      <c r="O4" s="62"/>
    </row>
    <row r="5" spans="1:15" ht="30" customHeight="1">
      <c r="A5" s="2"/>
      <c r="B5" s="43" t="s">
        <v>46</v>
      </c>
      <c r="C5" s="44" t="s">
        <v>47</v>
      </c>
      <c r="D5" s="44" t="s">
        <v>48</v>
      </c>
      <c r="E5" s="45" t="s">
        <v>49</v>
      </c>
      <c r="F5" s="45" t="s">
        <v>50</v>
      </c>
      <c r="G5" s="45" t="s">
        <v>51</v>
      </c>
      <c r="H5" s="45" t="s">
        <v>52</v>
      </c>
      <c r="I5" s="45" t="s">
        <v>53</v>
      </c>
      <c r="J5" s="45" t="s">
        <v>54</v>
      </c>
      <c r="K5" s="62"/>
      <c r="L5" s="62"/>
      <c r="M5" s="62"/>
      <c r="N5" s="62"/>
      <c r="O5" s="62"/>
    </row>
    <row r="6" spans="1:10" ht="30" customHeight="1">
      <c r="A6" s="2"/>
      <c r="B6" s="47" t="s">
        <v>120</v>
      </c>
      <c r="C6" s="48" t="s">
        <v>121</v>
      </c>
      <c r="D6" s="48"/>
      <c r="E6" s="48"/>
      <c r="F6" s="48"/>
      <c r="G6" s="48"/>
      <c r="H6" s="48"/>
      <c r="I6" s="48"/>
      <c r="J6" s="50"/>
    </row>
    <row r="7" spans="1:10" ht="30" customHeight="1">
      <c r="A7" s="2"/>
      <c r="B7" s="51" t="s">
        <v>129</v>
      </c>
      <c r="C7" s="52" t="s">
        <v>357</v>
      </c>
      <c r="D7" s="52"/>
      <c r="E7" s="52"/>
      <c r="F7" s="52"/>
      <c r="G7" s="52"/>
      <c r="H7" s="52"/>
      <c r="I7" s="52"/>
      <c r="J7" s="52"/>
    </row>
    <row r="8" spans="1:10" ht="111.75" customHeight="1">
      <c r="A8" s="2"/>
      <c r="B8" s="215" t="s">
        <v>284</v>
      </c>
      <c r="C8" s="215" t="s">
        <v>374</v>
      </c>
      <c r="D8" s="215" t="s">
        <v>58</v>
      </c>
      <c r="E8" s="56" t="s">
        <v>510</v>
      </c>
      <c r="F8" s="220"/>
      <c r="G8" s="58"/>
      <c r="H8" s="58"/>
      <c r="I8" s="58"/>
      <c r="J8" s="196">
        <v>0</v>
      </c>
    </row>
    <row r="9" spans="1:10" ht="114" customHeight="1">
      <c r="A9" s="2"/>
      <c r="B9" s="189" t="s">
        <v>144</v>
      </c>
      <c r="C9" s="188" t="s">
        <v>401</v>
      </c>
      <c r="D9" s="188" t="s">
        <v>58</v>
      </c>
      <c r="E9" s="188" t="s">
        <v>511</v>
      </c>
      <c r="F9" s="204"/>
      <c r="G9" s="55"/>
      <c r="H9" s="55"/>
      <c r="I9" s="55"/>
      <c r="J9" s="193">
        <v>0</v>
      </c>
    </row>
    <row r="10" spans="2:10" ht="109.5" customHeight="1">
      <c r="B10" s="57" t="s">
        <v>131</v>
      </c>
      <c r="C10" s="56" t="s">
        <v>378</v>
      </c>
      <c r="D10" s="56" t="s">
        <v>58</v>
      </c>
      <c r="E10" s="56" t="s">
        <v>512</v>
      </c>
      <c r="F10" s="220"/>
      <c r="G10" s="58"/>
      <c r="H10" s="58"/>
      <c r="I10" s="58"/>
      <c r="J10" s="196">
        <v>0</v>
      </c>
    </row>
    <row r="11" ht="14.25">
      <c r="J11" s="1"/>
    </row>
    <row r="12" spans="3:10" ht="15">
      <c r="C12" s="61" t="s">
        <v>61</v>
      </c>
      <c r="D12" s="73"/>
      <c r="J12" s="60"/>
    </row>
    <row r="13" spans="3:10" ht="15">
      <c r="C13" s="61" t="s">
        <v>58</v>
      </c>
      <c r="D13" s="73"/>
      <c r="J13" s="60"/>
    </row>
    <row r="14" spans="3:10" ht="15">
      <c r="C14" s="61" t="s">
        <v>62</v>
      </c>
      <c r="D14" s="73"/>
      <c r="J14" s="60"/>
    </row>
    <row r="15" spans="3:10" ht="15">
      <c r="C15" s="61" t="s">
        <v>73</v>
      </c>
      <c r="D15" s="73"/>
      <c r="J15" s="60"/>
    </row>
  </sheetData>
  <sheetProtection selectLockedCells="1" selectUnlockedCells="1"/>
  <dataValidations count="1">
    <dataValidation type="list" allowBlank="1" showErrorMessage="1" sqref="D8:D10">
      <formula1>$C$12:$C$15</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A1:O14"/>
  <sheetViews>
    <sheetView showGridLines="0" zoomScale="90" zoomScaleNormal="90" zoomScalePageLayoutView="0" workbookViewId="0" topLeftCell="A1">
      <pane xSplit="3" ySplit="5" topLeftCell="D6" activePane="bottomRight" state="frozen"/>
      <selection pane="topLeft" activeCell="A1" sqref="A1"/>
      <selection pane="topRight" activeCell="D1" sqref="D1"/>
      <selection pane="bottomLeft" activeCell="A10" sqref="A10"/>
      <selection pane="bottomRight" activeCell="E9" sqref="E9"/>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5" ht="15">
      <c r="A1" s="2"/>
      <c r="B1" s="3" t="s">
        <v>293</v>
      </c>
      <c r="C1" s="3"/>
      <c r="D1" s="3"/>
      <c r="E1" s="3"/>
      <c r="F1" s="3"/>
      <c r="G1" s="14"/>
      <c r="H1" s="14"/>
      <c r="I1" s="14"/>
      <c r="J1" s="63"/>
      <c r="K1" s="63"/>
      <c r="L1" s="63"/>
      <c r="M1" s="63"/>
      <c r="N1" s="63"/>
      <c r="O1" s="63"/>
    </row>
    <row r="2" spans="1:15" ht="21" customHeight="1">
      <c r="A2" s="2"/>
      <c r="B2" s="39" t="s">
        <v>45</v>
      </c>
      <c r="C2" s="39"/>
      <c r="D2" s="39"/>
      <c r="E2" s="39"/>
      <c r="F2" s="39"/>
      <c r="G2" s="62"/>
      <c r="H2" s="62"/>
      <c r="I2" s="62"/>
      <c r="J2" s="63"/>
      <c r="K2" s="63"/>
      <c r="L2" s="63"/>
      <c r="M2" s="63"/>
      <c r="N2" s="63"/>
      <c r="O2" s="63"/>
    </row>
    <row r="3" spans="1:15" ht="14.25" customHeight="1">
      <c r="A3" s="2"/>
      <c r="B3" s="41" t="str">
        <f>"Organización: "&amp;'1. General'!C6&amp;", Año: "&amp;'1. General'!C15</f>
        <v>Organización: , Año: </v>
      </c>
      <c r="C3" s="41"/>
      <c r="D3" s="41"/>
      <c r="E3" s="41"/>
      <c r="F3" s="42"/>
      <c r="G3" s="63"/>
      <c r="H3" s="63"/>
      <c r="I3" s="63"/>
      <c r="J3" s="63"/>
      <c r="K3" s="63"/>
      <c r="L3" s="63"/>
      <c r="M3" s="63"/>
      <c r="N3" s="63"/>
      <c r="O3" s="63"/>
    </row>
    <row r="4" spans="1:15" ht="15">
      <c r="A4" s="2"/>
      <c r="B4" s="14"/>
      <c r="C4" s="23"/>
      <c r="D4" s="23"/>
      <c r="E4" s="23"/>
      <c r="F4" s="14"/>
      <c r="G4" s="64"/>
      <c r="H4" s="64"/>
      <c r="I4" s="64"/>
      <c r="J4" s="63"/>
      <c r="K4" s="63"/>
      <c r="L4" s="63"/>
      <c r="M4" s="63"/>
      <c r="N4" s="63"/>
      <c r="O4" s="63"/>
    </row>
    <row r="5" spans="1:15" ht="30" customHeight="1">
      <c r="A5" s="2"/>
      <c r="B5" s="43" t="s">
        <v>46</v>
      </c>
      <c r="C5" s="44" t="s">
        <v>47</v>
      </c>
      <c r="D5" s="44" t="s">
        <v>48</v>
      </c>
      <c r="E5" s="45" t="s">
        <v>49</v>
      </c>
      <c r="F5" s="45" t="s">
        <v>50</v>
      </c>
      <c r="G5" s="45" t="s">
        <v>51</v>
      </c>
      <c r="H5" s="45" t="s">
        <v>52</v>
      </c>
      <c r="I5" s="45" t="s">
        <v>53</v>
      </c>
      <c r="J5" s="45" t="s">
        <v>54</v>
      </c>
      <c r="K5" s="63"/>
      <c r="L5" s="63"/>
      <c r="M5" s="63"/>
      <c r="N5" s="63"/>
      <c r="O5" s="63"/>
    </row>
    <row r="6" spans="1:10" ht="30" customHeight="1">
      <c r="A6" s="2"/>
      <c r="B6" s="47" t="s">
        <v>120</v>
      </c>
      <c r="C6" s="48" t="s">
        <v>121</v>
      </c>
      <c r="D6" s="48"/>
      <c r="E6" s="48"/>
      <c r="F6" s="48"/>
      <c r="G6" s="48"/>
      <c r="H6" s="48"/>
      <c r="I6" s="48"/>
      <c r="J6" s="50"/>
    </row>
    <row r="7" spans="1:10" ht="30" customHeight="1">
      <c r="A7" s="2"/>
      <c r="B7" s="51" t="s">
        <v>132</v>
      </c>
      <c r="C7" s="52" t="s">
        <v>283</v>
      </c>
      <c r="D7" s="52"/>
      <c r="E7" s="52"/>
      <c r="F7" s="52"/>
      <c r="G7" s="52"/>
      <c r="H7" s="52"/>
      <c r="I7" s="52"/>
      <c r="J7" s="52"/>
    </row>
    <row r="8" spans="1:10" ht="150" customHeight="1">
      <c r="A8" s="2"/>
      <c r="B8" s="57" t="s">
        <v>133</v>
      </c>
      <c r="C8" s="56" t="s">
        <v>402</v>
      </c>
      <c r="D8" s="56" t="s">
        <v>58</v>
      </c>
      <c r="E8" s="56" t="s">
        <v>513</v>
      </c>
      <c r="F8" s="58"/>
      <c r="G8" s="58"/>
      <c r="H8" s="58"/>
      <c r="I8" s="58"/>
      <c r="J8" s="196">
        <v>0</v>
      </c>
    </row>
    <row r="9" spans="2:10" ht="75" customHeight="1">
      <c r="B9" s="189" t="s">
        <v>134</v>
      </c>
      <c r="C9" s="188" t="s">
        <v>403</v>
      </c>
      <c r="D9" s="188" t="s">
        <v>58</v>
      </c>
      <c r="E9" s="188" t="s">
        <v>514</v>
      </c>
      <c r="F9" s="55"/>
      <c r="G9" s="55"/>
      <c r="H9" s="55"/>
      <c r="I9" s="55"/>
      <c r="J9" s="193">
        <v>0</v>
      </c>
    </row>
    <row r="10" ht="14.25">
      <c r="J10" s="1"/>
    </row>
    <row r="11" spans="3:10" ht="14.25">
      <c r="C11" s="61" t="s">
        <v>61</v>
      </c>
      <c r="D11" s="73"/>
      <c r="J11" s="1"/>
    </row>
    <row r="12" spans="3:10" ht="14.25">
      <c r="C12" s="61" t="s">
        <v>58</v>
      </c>
      <c r="D12" s="73"/>
      <c r="J12" s="1"/>
    </row>
    <row r="13" spans="3:10" ht="15">
      <c r="C13" s="61" t="s">
        <v>62</v>
      </c>
      <c r="D13" s="73"/>
      <c r="J13" s="60"/>
    </row>
    <row r="14" spans="3:10" ht="15">
      <c r="C14" s="61" t="s">
        <v>73</v>
      </c>
      <c r="D14" s="73"/>
      <c r="J14" s="60"/>
    </row>
  </sheetData>
  <sheetProtection selectLockedCells="1" selectUnlockedCells="1"/>
  <dataValidations count="2">
    <dataValidation type="list" allowBlank="1" showErrorMessage="1" sqref="D8">
      <formula1>$C$11:$C$14</formula1>
      <formula2>0</formula2>
    </dataValidation>
    <dataValidation type="list" allowBlank="1" showErrorMessage="1" sqref="D9">
      <formula1>$C$12:$C$15</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worksheet>
</file>

<file path=xl/worksheets/sheet27.xml><?xml version="1.0" encoding="utf-8"?>
<worksheet xmlns="http://schemas.openxmlformats.org/spreadsheetml/2006/main" xmlns:r="http://schemas.openxmlformats.org/officeDocument/2006/relationships">
  <sheetPr>
    <pageSetUpPr fitToPage="1"/>
  </sheetPr>
  <dimension ref="A1:O13"/>
  <sheetViews>
    <sheetView showGridLines="0" zoomScale="90" zoomScaleNormal="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E16" sqref="E16"/>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5" ht="15">
      <c r="A1" s="2"/>
      <c r="B1" s="3" t="s">
        <v>293</v>
      </c>
      <c r="C1" s="3"/>
      <c r="D1" s="3"/>
      <c r="E1" s="3"/>
      <c r="F1" s="3"/>
      <c r="G1" s="14"/>
      <c r="H1" s="14"/>
      <c r="I1" s="14"/>
      <c r="J1" s="79"/>
      <c r="K1" s="79"/>
      <c r="L1" s="79"/>
      <c r="M1" s="79"/>
      <c r="N1" s="79"/>
      <c r="O1" s="79"/>
    </row>
    <row r="2" spans="1:15" ht="21" customHeight="1">
      <c r="A2" s="2"/>
      <c r="B2" s="39" t="s">
        <v>45</v>
      </c>
      <c r="C2" s="39"/>
      <c r="D2" s="39"/>
      <c r="E2" s="39"/>
      <c r="F2" s="39"/>
      <c r="G2" s="62"/>
      <c r="H2" s="62"/>
      <c r="I2" s="62"/>
      <c r="J2" s="79"/>
      <c r="K2" s="79"/>
      <c r="L2" s="79"/>
      <c r="M2" s="79"/>
      <c r="N2" s="79"/>
      <c r="O2" s="79"/>
    </row>
    <row r="3" spans="1:15" ht="14.25" customHeight="1">
      <c r="A3" s="2"/>
      <c r="B3" s="41" t="str">
        <f>"Organización: "&amp;'1. General'!C6&amp;", Año: "&amp;'1. General'!C15</f>
        <v>Organización: , Año: </v>
      </c>
      <c r="C3" s="41"/>
      <c r="D3" s="41"/>
      <c r="E3" s="41"/>
      <c r="F3" s="42"/>
      <c r="G3" s="63"/>
      <c r="H3" s="63"/>
      <c r="I3" s="63"/>
      <c r="J3" s="79"/>
      <c r="K3" s="79"/>
      <c r="L3" s="79"/>
      <c r="M3" s="79"/>
      <c r="N3" s="79"/>
      <c r="O3" s="79"/>
    </row>
    <row r="4" spans="1:15" ht="15">
      <c r="A4" s="2"/>
      <c r="B4" s="14"/>
      <c r="C4" s="23"/>
      <c r="D4" s="23"/>
      <c r="E4" s="23"/>
      <c r="F4" s="14"/>
      <c r="G4" s="64"/>
      <c r="H4" s="64"/>
      <c r="I4" s="64"/>
      <c r="J4" s="79"/>
      <c r="K4" s="79"/>
      <c r="L4" s="79"/>
      <c r="M4" s="79"/>
      <c r="N4" s="79"/>
      <c r="O4" s="79"/>
    </row>
    <row r="5" spans="1:15" ht="30" customHeight="1">
      <c r="A5" s="2"/>
      <c r="B5" s="43" t="s">
        <v>46</v>
      </c>
      <c r="C5" s="44" t="s">
        <v>47</v>
      </c>
      <c r="D5" s="44" t="s">
        <v>48</v>
      </c>
      <c r="E5" s="45" t="s">
        <v>49</v>
      </c>
      <c r="F5" s="45" t="s">
        <v>50</v>
      </c>
      <c r="G5" s="45" t="s">
        <v>51</v>
      </c>
      <c r="H5" s="45" t="s">
        <v>52</v>
      </c>
      <c r="I5" s="45" t="s">
        <v>53</v>
      </c>
      <c r="J5" s="45" t="s">
        <v>54</v>
      </c>
      <c r="K5" s="79"/>
      <c r="L5" s="79"/>
      <c r="M5" s="79"/>
      <c r="N5" s="79"/>
      <c r="O5" s="79"/>
    </row>
    <row r="6" spans="1:10" ht="30" customHeight="1">
      <c r="A6" s="2"/>
      <c r="B6" s="47" t="s">
        <v>120</v>
      </c>
      <c r="C6" s="48" t="s">
        <v>121</v>
      </c>
      <c r="D6" s="48"/>
      <c r="E6" s="48"/>
      <c r="F6" s="48"/>
      <c r="G6" s="48"/>
      <c r="H6" s="48"/>
      <c r="I6" s="48"/>
      <c r="J6" s="50"/>
    </row>
    <row r="7" spans="1:10" ht="30" customHeight="1">
      <c r="A7" s="2"/>
      <c r="B7" s="51" t="s">
        <v>135</v>
      </c>
      <c r="C7" s="52" t="s">
        <v>356</v>
      </c>
      <c r="D7" s="52"/>
      <c r="E7" s="52"/>
      <c r="F7" s="52"/>
      <c r="G7" s="52"/>
      <c r="H7" s="52"/>
      <c r="I7" s="52"/>
      <c r="J7" s="52"/>
    </row>
    <row r="8" spans="1:10" ht="150" customHeight="1">
      <c r="A8" s="2"/>
      <c r="B8" s="54" t="s">
        <v>136</v>
      </c>
      <c r="C8" s="188" t="s">
        <v>404</v>
      </c>
      <c r="D8" s="188" t="s">
        <v>58</v>
      </c>
      <c r="E8" s="188" t="s">
        <v>515</v>
      </c>
      <c r="F8" s="55"/>
      <c r="G8" s="55"/>
      <c r="H8" s="55"/>
      <c r="I8" s="55"/>
      <c r="J8" s="193">
        <v>0</v>
      </c>
    </row>
    <row r="9" ht="14.25">
      <c r="J9" s="1"/>
    </row>
    <row r="10" spans="3:10" ht="14.25">
      <c r="C10" s="61" t="s">
        <v>61</v>
      </c>
      <c r="D10" s="73"/>
      <c r="J10" s="1"/>
    </row>
    <row r="11" spans="3:10" ht="14.25">
      <c r="C11" s="61" t="s">
        <v>58</v>
      </c>
      <c r="D11" s="73"/>
      <c r="J11" s="1"/>
    </row>
    <row r="12" spans="3:10" ht="14.25">
      <c r="C12" s="61" t="s">
        <v>62</v>
      </c>
      <c r="D12" s="73"/>
      <c r="J12" s="1"/>
    </row>
    <row r="13" spans="3:10" ht="15">
      <c r="C13" s="61" t="s">
        <v>73</v>
      </c>
      <c r="D13" s="73"/>
      <c r="J13" s="60"/>
    </row>
  </sheetData>
  <sheetProtection selectLockedCells="1" selectUnlockedCells="1"/>
  <dataValidations count="1">
    <dataValidation type="list" allowBlank="1" showErrorMessage="1" sqref="D8">
      <formula1>$C$10:$C$13</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I154"/>
  <sheetViews>
    <sheetView showGridLines="0" zoomScale="90" zoomScaleNormal="90" zoomScalePageLayoutView="0" workbookViewId="0" topLeftCell="A1">
      <pane ySplit="7" topLeftCell="A8" activePane="bottomLeft" state="frozen"/>
      <selection pane="topLeft" activeCell="A1" sqref="A1"/>
      <selection pane="bottomLeft" activeCell="C56" sqref="C56"/>
    </sheetView>
  </sheetViews>
  <sheetFormatPr defaultColWidth="10.8515625" defaultRowHeight="15"/>
  <cols>
    <col min="1" max="1" width="2.8515625" style="1" customWidth="1"/>
    <col min="2" max="2" width="8.140625" style="32" customWidth="1"/>
    <col min="3" max="3" width="42.8515625" style="33" customWidth="1"/>
    <col min="4" max="4" width="14.28125" style="85" customWidth="1"/>
    <col min="5" max="6" width="28.28125" style="32" customWidth="1"/>
    <col min="7" max="7" width="16.00390625" style="85" customWidth="1"/>
    <col min="8" max="8" width="11.7109375" style="86" customWidth="1"/>
    <col min="9" max="9" width="13.421875" style="87" customWidth="1"/>
    <col min="10" max="16384" width="10.8515625" style="1" customWidth="1"/>
  </cols>
  <sheetData>
    <row r="1" spans="1:9" ht="14.25">
      <c r="A1" s="2"/>
      <c r="B1" s="14"/>
      <c r="C1" s="23"/>
      <c r="D1" s="88"/>
      <c r="E1" s="14"/>
      <c r="F1" s="14"/>
      <c r="G1" s="88"/>
      <c r="H1" s="89"/>
      <c r="I1" s="90"/>
    </row>
    <row r="2" spans="1:9" ht="15" customHeight="1">
      <c r="A2" s="2"/>
      <c r="B2" s="244" t="s">
        <v>293</v>
      </c>
      <c r="C2" s="244"/>
      <c r="D2" s="244"/>
      <c r="E2" s="244"/>
      <c r="F2" s="14"/>
      <c r="G2" s="249"/>
      <c r="H2" s="249"/>
      <c r="I2" s="249"/>
    </row>
    <row r="3" spans="1:9" ht="5.25" customHeight="1">
      <c r="A3" s="2"/>
      <c r="B3" s="250" t="s">
        <v>137</v>
      </c>
      <c r="C3" s="250"/>
      <c r="D3" s="250"/>
      <c r="E3" s="250"/>
      <c r="F3" s="14"/>
      <c r="G3" s="249"/>
      <c r="H3" s="249"/>
      <c r="I3" s="249"/>
    </row>
    <row r="4" spans="1:9" ht="19.5" customHeight="1">
      <c r="A4" s="2"/>
      <c r="B4" s="250"/>
      <c r="C4" s="250"/>
      <c r="D4" s="250"/>
      <c r="E4" s="250"/>
      <c r="F4" s="251" t="s">
        <v>138</v>
      </c>
      <c r="G4" s="252">
        <f>H4/I4</f>
        <v>0</v>
      </c>
      <c r="H4" s="253">
        <f>SUM(F8+F28+F44+F68+F99+F119)*1000/SUM(G8+G28+G44+G68+G99)</f>
        <v>0</v>
      </c>
      <c r="I4" s="254">
        <f>SUM(G8+G28+G44+G68+G99)*1000/SUM(G8+G28+G44+G68+G99)</f>
        <v>1000</v>
      </c>
    </row>
    <row r="5" spans="1:9" ht="14.25">
      <c r="A5" s="2"/>
      <c r="B5" s="243" t="str">
        <f>"Organización: "&amp;'1. General'!C6&amp;", Año: "&amp;'1. General'!C15</f>
        <v>Organización: , Año: </v>
      </c>
      <c r="C5" s="243"/>
      <c r="D5" s="243"/>
      <c r="E5" s="243"/>
      <c r="F5" s="251"/>
      <c r="G5" s="252"/>
      <c r="H5" s="253"/>
      <c r="I5" s="254"/>
    </row>
    <row r="6" spans="1:9" ht="14.25">
      <c r="A6" s="2"/>
      <c r="B6" s="14"/>
      <c r="C6" s="23"/>
      <c r="D6" s="88"/>
      <c r="E6" s="14"/>
      <c r="F6" s="14"/>
      <c r="G6" s="88"/>
      <c r="H6" s="89"/>
      <c r="I6" s="90"/>
    </row>
    <row r="7" spans="1:9" ht="51" customHeight="1">
      <c r="A7" s="2"/>
      <c r="B7" s="91" t="s">
        <v>46</v>
      </c>
      <c r="C7" s="44" t="s">
        <v>47</v>
      </c>
      <c r="D7" s="92" t="s">
        <v>48</v>
      </c>
      <c r="E7" s="93" t="s">
        <v>139</v>
      </c>
      <c r="F7" s="94" t="s">
        <v>140</v>
      </c>
      <c r="G7" s="95" t="s">
        <v>141</v>
      </c>
      <c r="H7" s="1"/>
      <c r="I7" s="1"/>
    </row>
    <row r="8" spans="1:9" ht="30" customHeight="1">
      <c r="A8" s="2"/>
      <c r="B8" s="96" t="s">
        <v>55</v>
      </c>
      <c r="C8" s="97" t="s">
        <v>292</v>
      </c>
      <c r="D8" s="97"/>
      <c r="E8" s="98">
        <f>F8/G8</f>
        <v>0</v>
      </c>
      <c r="F8" s="99">
        <f>F9+F13+F18+F22+F25</f>
        <v>0</v>
      </c>
      <c r="G8" s="99">
        <f>G9+G13+G18+G22+G25</f>
        <v>90</v>
      </c>
      <c r="H8" s="1"/>
      <c r="I8" s="1"/>
    </row>
    <row r="9" spans="1:9" ht="30" customHeight="1">
      <c r="A9" s="2"/>
      <c r="B9" s="100" t="s">
        <v>56</v>
      </c>
      <c r="C9" s="101" t="s">
        <v>414</v>
      </c>
      <c r="D9" s="101"/>
      <c r="E9" s="102">
        <f>IF(G9&lt;&gt;0,ROUND(SUM(F10:F12)/G9,1),"-")</f>
        <v>0</v>
      </c>
      <c r="F9" s="103">
        <f>E9*G9</f>
        <v>0</v>
      </c>
      <c r="G9" s="103">
        <v>18</v>
      </c>
      <c r="H9" s="1"/>
      <c r="I9" s="1"/>
    </row>
    <row r="10" spans="1:9" ht="52.5" customHeight="1">
      <c r="A10" s="2"/>
      <c r="B10" s="104" t="s">
        <v>57</v>
      </c>
      <c r="C10" s="202" t="str">
        <f>'2. Análisis y Diagnóstico A1'!C8</f>
        <v> ¿Cómo se evalúa la aplicación de la sostenibilidad en proveedoras/es municipales?                                   </v>
      </c>
      <c r="D10" s="105" t="str">
        <f>'2. Análisis y Diagnóstico A1'!D8</f>
        <v>Media</v>
      </c>
      <c r="E10" s="106">
        <f>'2. Análisis y Diagnóstico A1'!J8</f>
        <v>0</v>
      </c>
      <c r="F10" s="107">
        <f>G10*E10</f>
        <v>0</v>
      </c>
      <c r="G10" s="107">
        <f>$G$9*VLOOKUP(D10,$C$151:$D$154,2)/(VLOOKUP(D$62,$C$151:$D$154,2)+VLOOKUP(D$63,$C$151:$D$154,2)+VLOOKUP(D$64,$C$151:$D$154,2))</f>
        <v>6</v>
      </c>
      <c r="H10" s="1"/>
      <c r="I10" s="1"/>
    </row>
    <row r="11" spans="1:9" ht="58.5" customHeight="1">
      <c r="A11" s="2"/>
      <c r="B11" s="31" t="s">
        <v>59</v>
      </c>
      <c r="C11" s="202" t="str">
        <f>'2. Análisis y Diagnóstico A1'!C9</f>
        <v> ¿Qué modelo de contratación de personal utiliza el proveedor o proveedora?                                     </v>
      </c>
      <c r="D11" s="105" t="str">
        <f>'2. Análisis y Diagnóstico A1'!D9</f>
        <v>Media</v>
      </c>
      <c r="E11" s="106">
        <f>'2. Análisis y Diagnóstico A1'!J9</f>
        <v>0</v>
      </c>
      <c r="F11" s="109">
        <f>G11*E11</f>
        <v>0</v>
      </c>
      <c r="G11" s="107">
        <f>$G$9*VLOOKUP(D11,$C$151:$D$154,2)/(VLOOKUP(D$62,$C$151:$D$154,2)+VLOOKUP(D$63,$C$151:$D$154,2)+VLOOKUP(D$64,$C$151:$D$154,2))</f>
        <v>6</v>
      </c>
      <c r="H11" s="1"/>
      <c r="I11" s="1"/>
    </row>
    <row r="12" spans="1:9" ht="51.75" customHeight="1">
      <c r="A12" s="2"/>
      <c r="B12" s="110" t="s">
        <v>60</v>
      </c>
      <c r="C12" s="202" t="str">
        <f>'2. Análisis y Diagnóstico A1'!C10</f>
        <v>¿Vienen definidas las características técnicas y ecológicas en los productos?                                 </v>
      </c>
      <c r="D12" s="105" t="str">
        <f>'2. Análisis y Diagnóstico A1'!D10</f>
        <v>Media</v>
      </c>
      <c r="E12" s="106">
        <f>'2. Análisis y Diagnóstico A1'!J10</f>
        <v>0</v>
      </c>
      <c r="F12" s="112">
        <f>G12*E12</f>
        <v>0</v>
      </c>
      <c r="G12" s="107">
        <f>$G$9*VLOOKUP(D12,$C$151:$D$154,2)/(VLOOKUP(D$62,$C$151:$D$154,2)+VLOOKUP(D$63,$C$151:$D$154,2)+VLOOKUP(D$64,$C$151:$D$154,2))</f>
        <v>6</v>
      </c>
      <c r="H12" s="1"/>
      <c r="I12" s="1"/>
    </row>
    <row r="13" spans="1:9" ht="37.5" customHeight="1">
      <c r="A13" s="2"/>
      <c r="B13" s="100" t="s">
        <v>234</v>
      </c>
      <c r="C13" s="101" t="s">
        <v>415</v>
      </c>
      <c r="D13" s="101"/>
      <c r="E13" s="102">
        <f>IF(G13&lt;&gt;0,ROUND(SUM(F14:F17)/G13,1),"-")</f>
        <v>0</v>
      </c>
      <c r="F13" s="103">
        <f>E13*G13</f>
        <v>0</v>
      </c>
      <c r="G13" s="103">
        <v>18</v>
      </c>
      <c r="H13" s="1"/>
      <c r="I13" s="1"/>
    </row>
    <row r="14" spans="1:9" ht="47.25" customHeight="1">
      <c r="A14" s="2"/>
      <c r="B14" s="104" t="s">
        <v>231</v>
      </c>
      <c r="C14" s="203" t="str">
        <f>'2. Análisis y Diagnóstico A2'!C8</f>
        <v> ¿Cómo puntúa en los contratos de compra la cercanía del proveedor o proveedora?                                  </v>
      </c>
      <c r="D14" s="105" t="str">
        <f>'2. Análisis y Diagnóstico A2'!D8</f>
        <v>Media</v>
      </c>
      <c r="E14" s="105">
        <f>'2. Análisis y Diagnóstico A2'!J8</f>
        <v>0</v>
      </c>
      <c r="F14" s="109">
        <f>G14*E14</f>
        <v>0</v>
      </c>
      <c r="G14" s="109">
        <f>$G$13*VLOOKUP(D14,$C$151:$D$154,2)/(VLOOKUP(D$70,$C$151:$D$154,2)+VLOOKUP(D$71,$C$151:$D$154,2)+VLOOKUP(D$72,$C$151:$D$154,2)+VLOOKUP(D$73,$C$151:$D$154,2))</f>
        <v>4.5</v>
      </c>
      <c r="H14" s="109"/>
      <c r="I14" s="1"/>
    </row>
    <row r="15" spans="1:9" ht="58.5" customHeight="1">
      <c r="A15" s="2"/>
      <c r="B15" s="31" t="s">
        <v>232</v>
      </c>
      <c r="C15" s="203" t="str">
        <f>'2. Análisis y Diagnóstico A2'!C9</f>
        <v> ¿Qué sistema de rotación se aplica a  proveedoras/es de su territorio?                                      </v>
      </c>
      <c r="D15" s="105" t="str">
        <f>'2. Análisis y Diagnóstico A2'!D9</f>
        <v>Media</v>
      </c>
      <c r="E15" s="105">
        <f>'2. Análisis y Diagnóstico A2'!J9</f>
        <v>0</v>
      </c>
      <c r="F15" s="109">
        <f>G15*E15</f>
        <v>0</v>
      </c>
      <c r="G15" s="109">
        <f>$G$13*VLOOKUP(D15,$C$151:$D$154,2)/(VLOOKUP(D$70,$C$151:$D$154,2)+VLOOKUP(D$71,$C$151:$D$154,2)+VLOOKUP(D$72,$C$151:$D$154,2)+VLOOKUP(D$73,$C$151:$D$154,2))</f>
        <v>4.5</v>
      </c>
      <c r="H15" s="1"/>
      <c r="I15" s="1"/>
    </row>
    <row r="16" spans="1:9" ht="37.5" customHeight="1">
      <c r="A16" s="2"/>
      <c r="B16" s="31" t="s">
        <v>233</v>
      </c>
      <c r="C16" s="203" t="str">
        <f>'2. Análisis y Diagnóstico A2'!C10</f>
        <v> ¿Qué afinidad tiene los/as proveedores/as con la EBC?                                     </v>
      </c>
      <c r="D16" s="105" t="str">
        <f>'2. Análisis y Diagnóstico A2'!D10</f>
        <v>Media</v>
      </c>
      <c r="E16" s="105">
        <f>'2. Análisis y Diagnóstico A2'!J10</f>
        <v>0</v>
      </c>
      <c r="F16" s="109">
        <f>G16*E16</f>
        <v>0</v>
      </c>
      <c r="G16" s="109">
        <f>$G$13*VLOOKUP(D16,$C$151:$D$154,2)/(VLOOKUP(D$70,$C$151:$D$154,2)+VLOOKUP(D$71,$C$151:$D$154,2)+VLOOKUP(D$72,$C$151:$D$154,2)+VLOOKUP(D$73,$C$151:$D$154,2))</f>
        <v>4.5</v>
      </c>
      <c r="H16" s="1"/>
      <c r="I16" s="1"/>
    </row>
    <row r="17" spans="1:9" ht="45.75" customHeight="1">
      <c r="A17" s="2"/>
      <c r="B17" s="195" t="s">
        <v>258</v>
      </c>
      <c r="C17" s="203" t="str">
        <f>'2. Análisis y Diagnóstico A2'!C11</f>
        <v> ¿Cuál es el Periodo Medio de Pago (pmp) a proveedoras/es y su comparativo con ejercicios anteriores?                                    </v>
      </c>
      <c r="D17" s="105" t="str">
        <f>'2. Análisis y Diagnóstico A2'!D11</f>
        <v>Media</v>
      </c>
      <c r="E17" s="105">
        <f>'2. Análisis y Diagnóstico A2'!J11</f>
        <v>0</v>
      </c>
      <c r="F17" s="200">
        <f>G17*E17</f>
        <v>0</v>
      </c>
      <c r="G17" s="109">
        <f>$G$13*VLOOKUP(D17,$C$151:$D$154,2)/(VLOOKUP(D$70,$C$151:$D$154,2)+VLOOKUP(D$71,$C$151:$D$154,2)+VLOOKUP(D$72,$C$151:$D$154,2)+VLOOKUP(D$73,$C$151:$D$154,2))</f>
        <v>4.5</v>
      </c>
      <c r="H17" s="1"/>
      <c r="I17" s="1"/>
    </row>
    <row r="18" spans="1:9" ht="37.5" customHeight="1">
      <c r="A18" s="2"/>
      <c r="B18" s="100" t="s">
        <v>235</v>
      </c>
      <c r="C18" s="101" t="s">
        <v>412</v>
      </c>
      <c r="D18" s="101"/>
      <c r="E18" s="102">
        <f>IF(G18&lt;&gt;0,ROUND(SUM(F19:F21)/G18,1),"-")</f>
        <v>0</v>
      </c>
      <c r="F18" s="103">
        <f>E18*G18</f>
        <v>0</v>
      </c>
      <c r="G18" s="103">
        <v>18</v>
      </c>
      <c r="H18" s="1"/>
      <c r="I18" s="1"/>
    </row>
    <row r="19" spans="1:9" ht="37.5" customHeight="1">
      <c r="A19" s="2"/>
      <c r="B19" s="104" t="s">
        <v>236</v>
      </c>
      <c r="C19" s="202" t="str">
        <f>'2. Análisis y Diagnóstico A3'!C8</f>
        <v> ¿Cómo se mide el grado de sostenibilidad de proveedores/as?                                    </v>
      </c>
      <c r="D19" s="105" t="str">
        <f>'2. Análisis y Diagnóstico A3'!D8</f>
        <v>Media</v>
      </c>
      <c r="E19" s="106">
        <f>'2. Análisis y Diagnóstico A3'!J8</f>
        <v>0</v>
      </c>
      <c r="F19" s="107">
        <f>G19*E19</f>
        <v>0</v>
      </c>
      <c r="G19" s="107">
        <f>$G$18*VLOOKUP(D19,$C$151:$D$154,2)/(VLOOKUP(D$62,$C$151:$D$154,2)+VLOOKUP(D$63,$C$151:$D$154,2)+VLOOKUP(D$64,$C$151:$D$154,2))</f>
        <v>6</v>
      </c>
      <c r="H19" s="1"/>
      <c r="I19" s="1"/>
    </row>
    <row r="20" spans="1:9" ht="37.5" customHeight="1">
      <c r="A20" s="2"/>
      <c r="B20" s="31" t="s">
        <v>237</v>
      </c>
      <c r="C20" s="202" t="str">
        <f>'2. Análisis y Diagnóstico A3'!C9</f>
        <v> ¿Cómo se mide el método de reciclaje que utiliza el/la proveedor/a?                                       </v>
      </c>
      <c r="D20" s="105" t="str">
        <f>'2. Análisis y Diagnóstico A3'!D9</f>
        <v>Media</v>
      </c>
      <c r="E20" s="106">
        <f>'2. Análisis y Diagnóstico A3'!J9</f>
        <v>0</v>
      </c>
      <c r="F20" s="109">
        <f>G20*E20</f>
        <v>0</v>
      </c>
      <c r="G20" s="107">
        <f>$G$18*VLOOKUP(D20,$C$151:$D$154,2)/(VLOOKUP(D$62,$C$151:$D$154,2)+VLOOKUP(D$63,$C$151:$D$154,2)+VLOOKUP(D$64,$C$151:$D$154,2))</f>
        <v>6</v>
      </c>
      <c r="H20" s="1"/>
      <c r="I20" s="1"/>
    </row>
    <row r="21" spans="1:9" ht="37.5" customHeight="1">
      <c r="A21" s="2"/>
      <c r="B21" s="110" t="s">
        <v>238</v>
      </c>
      <c r="C21" s="202" t="str">
        <f>'2. Análisis y Diagnóstico A3'!C10</f>
        <v>¿Cómo fomenta entre sus proveedores/as los valores ecológicos y de sostenibilidad?                                     </v>
      </c>
      <c r="D21" s="105" t="str">
        <f>'2. Análisis y Diagnóstico A3'!D10</f>
        <v>Media</v>
      </c>
      <c r="E21" s="106">
        <f>'2. Análisis y Diagnóstico A3'!J10</f>
        <v>0</v>
      </c>
      <c r="F21" s="112">
        <f>G21*E21</f>
        <v>0</v>
      </c>
      <c r="G21" s="107">
        <f>$G$18*VLOOKUP(D21,$C$151:$D$154,2)/(VLOOKUP(D$62,$C$151:$D$154,2)+VLOOKUP(D$63,$C$151:$D$154,2)+VLOOKUP(D$64,$C$151:$D$154,2))</f>
        <v>6</v>
      </c>
      <c r="H21" s="1"/>
      <c r="I21" s="1"/>
    </row>
    <row r="22" spans="1:9" ht="37.5" customHeight="1">
      <c r="A22" s="2"/>
      <c r="B22" s="100" t="s">
        <v>239</v>
      </c>
      <c r="C22" s="101" t="s">
        <v>413</v>
      </c>
      <c r="D22" s="101"/>
      <c r="E22" s="102">
        <f>IF(G22&lt;&gt;0,ROUND(SUM(F23:F24)/G22,1),"-")</f>
        <v>0</v>
      </c>
      <c r="F22" s="103">
        <f>E22*G22</f>
        <v>0</v>
      </c>
      <c r="G22" s="103">
        <v>18</v>
      </c>
      <c r="H22" s="1"/>
      <c r="I22" s="1"/>
    </row>
    <row r="23" spans="1:9" ht="45.75" customHeight="1">
      <c r="A23" s="2"/>
      <c r="B23" s="104" t="s">
        <v>240</v>
      </c>
      <c r="C23" s="202" t="str">
        <f>'2. Análisis y Diagnóstico A4'!C8</f>
        <v> ¿Qué  incidencia tiene la inversión social del proveedor/a en la decisión de su contratación?.                                       </v>
      </c>
      <c r="D23" s="105" t="str">
        <f>'2. Análisis y Diagnóstico A4'!D8</f>
        <v>Media</v>
      </c>
      <c r="E23" s="106">
        <f>'2. Análisis y Diagnóstico A4'!J8</f>
        <v>0</v>
      </c>
      <c r="F23" s="107">
        <f>G23*E23</f>
        <v>0</v>
      </c>
      <c r="G23" s="107">
        <f>$G$22*VLOOKUP(D23,$C$151:$D$154,2)/(VLOOKUP(D$88,$C$151:$D$154,2)+VLOOKUP(D$89,$C$151:$D$154,2))</f>
        <v>9</v>
      </c>
      <c r="H23" s="1"/>
      <c r="I23" s="1"/>
    </row>
    <row r="24" spans="1:9" ht="37.5" customHeight="1">
      <c r="A24" s="2"/>
      <c r="B24" s="31" t="s">
        <v>241</v>
      </c>
      <c r="C24" s="202" t="str">
        <f>'2. Análisis y Diagnóstico A4'!C9</f>
        <v>¿Marco estructural para un precio justo?                                      </v>
      </c>
      <c r="D24" s="105" t="str">
        <f>'2. Análisis y Diagnóstico A4'!D9</f>
        <v>Media</v>
      </c>
      <c r="E24" s="106">
        <f>'2. Análisis y Diagnóstico A4'!J9</f>
        <v>0</v>
      </c>
      <c r="F24" s="109">
        <f>G24*E24</f>
        <v>0</v>
      </c>
      <c r="G24" s="107">
        <f>$G$22*VLOOKUP(D24,$C$151:$D$154,2)/(VLOOKUP(D$88,$C$151:$D$154,2)+VLOOKUP(D$89,$C$151:$D$154,2))</f>
        <v>9</v>
      </c>
      <c r="H24" s="1"/>
      <c r="I24" s="1"/>
    </row>
    <row r="25" spans="1:9" ht="37.5" customHeight="1">
      <c r="A25" s="2"/>
      <c r="B25" s="100" t="s">
        <v>242</v>
      </c>
      <c r="C25" s="101" t="s">
        <v>416</v>
      </c>
      <c r="D25" s="101"/>
      <c r="E25" s="102">
        <f>IF(G25&lt;&gt;0,ROUND(SUM(F26:F27)/G25,1),"-")</f>
        <v>0</v>
      </c>
      <c r="F25" s="103">
        <f>E25*G25</f>
        <v>0</v>
      </c>
      <c r="G25" s="103">
        <v>18</v>
      </c>
      <c r="H25" s="1"/>
      <c r="I25" s="1"/>
    </row>
    <row r="26" spans="1:9" ht="47.25" customHeight="1">
      <c r="A26" s="2"/>
      <c r="B26" s="104" t="s">
        <v>243</v>
      </c>
      <c r="C26" s="202" t="str">
        <f>'2. Análisis y Diagnóstico A5'!C8</f>
        <v> ¿Se publican todos los contratos de adquisiciones que realiza el municipio?                                    </v>
      </c>
      <c r="D26" s="105" t="str">
        <f>'2. Análisis y Diagnóstico A5'!D8</f>
        <v>Media</v>
      </c>
      <c r="E26" s="106">
        <f>'2. Análisis y Diagnóstico A5'!J8</f>
        <v>0</v>
      </c>
      <c r="F26" s="107">
        <f>G26*E26</f>
        <v>0</v>
      </c>
      <c r="G26" s="107">
        <f>$G$25*VLOOKUP(D26,$C$151:$D$154,2)/(VLOOKUP(D$88,$C$151:$D$154,2)+VLOOKUP(D$89,$C$151:$D$154,2))</f>
        <v>9</v>
      </c>
      <c r="H26" s="1"/>
      <c r="I26" s="1"/>
    </row>
    <row r="27" spans="1:9" ht="45" customHeight="1">
      <c r="A27" s="2"/>
      <c r="B27" s="31" t="s">
        <v>244</v>
      </c>
      <c r="C27" s="202" t="str">
        <f>'2. Análisis y Diagnóstico A5'!C9</f>
        <v> ¿Utilización estratégica de la contratación pública?                                </v>
      </c>
      <c r="D27" s="105" t="str">
        <f>'2. Análisis y Diagnóstico A5'!D9</f>
        <v>Media</v>
      </c>
      <c r="E27" s="106">
        <f>'2. Análisis y Diagnóstico A5'!J9</f>
        <v>0</v>
      </c>
      <c r="F27" s="109">
        <f>G27*E27</f>
        <v>0</v>
      </c>
      <c r="G27" s="107">
        <f>$G$25*VLOOKUP(D27,$C$151:$D$154,2)/(VLOOKUP(D$88,$C$151:$D$154,2)+VLOOKUP(D$89,$C$151:$D$154,2))</f>
        <v>9</v>
      </c>
      <c r="H27" s="1"/>
      <c r="I27" s="1"/>
    </row>
    <row r="28" spans="1:9" ht="30" customHeight="1">
      <c r="A28" s="2"/>
      <c r="B28" s="96" t="s">
        <v>65</v>
      </c>
      <c r="C28" s="97" t="s">
        <v>342</v>
      </c>
      <c r="D28" s="97"/>
      <c r="E28" s="98">
        <f>F28/G28</f>
        <v>0</v>
      </c>
      <c r="F28" s="99">
        <f>F29+F33+F36+F39+F41</f>
        <v>0</v>
      </c>
      <c r="G28" s="99">
        <f>G29+G33+G36+G39+G41</f>
        <v>30</v>
      </c>
      <c r="H28" s="1"/>
      <c r="I28" s="1"/>
    </row>
    <row r="29" spans="1:9" ht="30" customHeight="1">
      <c r="A29" s="2"/>
      <c r="B29" s="100" t="s">
        <v>67</v>
      </c>
      <c r="C29" s="101" t="s">
        <v>417</v>
      </c>
      <c r="D29" s="101"/>
      <c r="E29" s="102">
        <f>IF(G29&lt;&gt;0,ROUND(SUM(F30:F32)/G29,1),"-")</f>
        <v>0</v>
      </c>
      <c r="F29" s="103">
        <f>E29*G29</f>
        <v>0</v>
      </c>
      <c r="G29" s="103">
        <v>6</v>
      </c>
      <c r="H29" s="1"/>
      <c r="I29" s="1"/>
    </row>
    <row r="30" spans="1:9" ht="45" customHeight="1">
      <c r="A30" s="2"/>
      <c r="B30" s="20" t="s">
        <v>69</v>
      </c>
      <c r="C30" s="202" t="str">
        <f>'2. Análisis y Diagnóstico A1'!C8</f>
        <v> ¿Cómo se evalúa la aplicación de la sostenibilidad en proveedoras/es municipales?                                   </v>
      </c>
      <c r="D30" s="105" t="str">
        <f>'2. Análisis y Diagnóstico B1'!D8</f>
        <v>Media</v>
      </c>
      <c r="E30" s="106">
        <f>'2. Análisis y Diagnóstico B1'!J8</f>
        <v>0</v>
      </c>
      <c r="F30" s="107">
        <f>G30*E30</f>
        <v>0</v>
      </c>
      <c r="G30" s="107">
        <f>$G$29*VLOOKUP(D30,$C$151:$D$154,2)/(VLOOKUP(D$62,$C$151:$D$154,2)+VLOOKUP(D$63,$C$151:$D$154,2)+VLOOKUP(D$64,$C$151:$D$154,2))</f>
        <v>2</v>
      </c>
      <c r="H30" s="1"/>
      <c r="I30" s="1"/>
    </row>
    <row r="31" spans="1:9" ht="45" customHeight="1">
      <c r="A31" s="2"/>
      <c r="B31" s="19" t="s">
        <v>71</v>
      </c>
      <c r="C31" s="202" t="str">
        <f>'2. Análisis y Diagnóstico B1'!C9</f>
        <v> ¿Tiene acuerdos de inversión social responsable, la entidad bancaria con la que trabaja?                                      </v>
      </c>
      <c r="D31" s="105" t="str">
        <f>'2. Análisis y Diagnóstico B1'!D9</f>
        <v>Media</v>
      </c>
      <c r="E31" s="106">
        <f>'2. Análisis y Diagnóstico B1'!J9</f>
        <v>0</v>
      </c>
      <c r="F31" s="109">
        <f>G31*E31</f>
        <v>0</v>
      </c>
      <c r="G31" s="107">
        <f>$G$29*VLOOKUP(D31,$C$151:$D$154,2)/(VLOOKUP(D$62,$C$151:$D$154,2)+VLOOKUP(D$63,$C$151:$D$154,2)+VLOOKUP(D$64,$C$151:$D$154,2))</f>
        <v>2</v>
      </c>
      <c r="H31" s="1"/>
      <c r="I31" s="1"/>
    </row>
    <row r="32" spans="1:9" ht="45" customHeight="1">
      <c r="A32" s="2"/>
      <c r="B32" s="19" t="s">
        <v>72</v>
      </c>
      <c r="C32" s="202" t="str">
        <f>'2. Análisis y Diagnóstico B1'!C10</f>
        <v> ¿Participa el Ayuntamiento como entidad promotora en alguna propuesta de banca ética?                                        </v>
      </c>
      <c r="D32" s="105" t="str">
        <f>'2. Análisis y Diagnóstico B1'!D10</f>
        <v>Media</v>
      </c>
      <c r="E32" s="106">
        <f>'2. Análisis y Diagnóstico B1'!J10</f>
        <v>0</v>
      </c>
      <c r="F32" s="109">
        <f>G32*E32</f>
        <v>0</v>
      </c>
      <c r="G32" s="107">
        <f>$G$29*VLOOKUP(D32,$C$151:$D$154,2)/(VLOOKUP(D$62,$C$151:$D$154,2)+VLOOKUP(D$63,$C$151:$D$154,2)+VLOOKUP(D$64,$C$151:$D$154,2))</f>
        <v>2</v>
      </c>
      <c r="H32" s="1"/>
      <c r="I32" s="1"/>
    </row>
    <row r="33" spans="1:9" ht="37.5" customHeight="1">
      <c r="A33" s="2"/>
      <c r="B33" s="100" t="s">
        <v>245</v>
      </c>
      <c r="C33" s="101" t="s">
        <v>418</v>
      </c>
      <c r="D33" s="101"/>
      <c r="E33" s="102">
        <f>IF(G33&lt;&gt;0,ROUND(SUM(F34:F35)/G33,1),"-")</f>
        <v>0</v>
      </c>
      <c r="F33" s="103">
        <f>E33*G33</f>
        <v>0</v>
      </c>
      <c r="G33" s="103">
        <v>6</v>
      </c>
      <c r="H33" s="1"/>
      <c r="I33" s="1"/>
    </row>
    <row r="34" spans="1:9" ht="45.75" customHeight="1">
      <c r="A34" s="2"/>
      <c r="B34" s="20" t="s">
        <v>246</v>
      </c>
      <c r="C34" s="202" t="str">
        <f>'2. Análisis y Diagnóstico B2'!C8</f>
        <v>¿Se fomenta entre las entidades financieras locales la realización de acciones en beneficio de la comunidad?                                     </v>
      </c>
      <c r="D34" s="105" t="str">
        <f>'2. Análisis y Diagnóstico B2'!D8</f>
        <v>Media</v>
      </c>
      <c r="E34" s="106">
        <f>'2. Análisis y Diagnóstico B2'!J8</f>
        <v>0</v>
      </c>
      <c r="F34" s="107">
        <f>G34*E34</f>
        <v>0</v>
      </c>
      <c r="G34" s="107">
        <f>$G$33*VLOOKUP(D34,$C$151:$D$154,2)/(VLOOKUP(D$88,$C$151:$D$154,2)+VLOOKUP(D$89,$C$151:$D$154,2))</f>
        <v>3</v>
      </c>
      <c r="H34" s="1"/>
      <c r="I34" s="1"/>
    </row>
    <row r="35" spans="1:9" ht="49.5" customHeight="1">
      <c r="A35" s="2"/>
      <c r="B35" s="19" t="s">
        <v>247</v>
      </c>
      <c r="C35" s="202" t="str">
        <f>'2. Análisis y Diagnóstico B2'!C9</f>
        <v> ¿Realiza la entidad financiera préstamos solidarios a proyectos sociales e inversiones socialmente responsables?                                    </v>
      </c>
      <c r="D35" s="105" t="str">
        <f>'2. Análisis y Diagnóstico B2'!D9</f>
        <v>Media</v>
      </c>
      <c r="E35" s="106">
        <f>'2. Análisis y Diagnóstico B2'!J9</f>
        <v>0</v>
      </c>
      <c r="F35" s="109">
        <f>G35*E35</f>
        <v>0</v>
      </c>
      <c r="G35" s="107">
        <f>$G$33*VLOOKUP(D35,$C$151:$D$154,2)/(VLOOKUP(D$88,$C$151:$D$154,2)+VLOOKUP(D$89,$C$151:$D$154,2))</f>
        <v>3</v>
      </c>
      <c r="H35" s="1"/>
      <c r="I35" s="1"/>
    </row>
    <row r="36" spans="1:9" ht="37.5" customHeight="1">
      <c r="A36" s="2"/>
      <c r="B36" s="100" t="s">
        <v>248</v>
      </c>
      <c r="C36" s="101" t="s">
        <v>259</v>
      </c>
      <c r="D36" s="101"/>
      <c r="E36" s="102">
        <f>IF(G36&lt;&gt;0,ROUND(SUM(F37:F38)/G36,1),"-")</f>
        <v>0</v>
      </c>
      <c r="F36" s="103">
        <f>E36*G36</f>
        <v>0</v>
      </c>
      <c r="G36" s="103">
        <v>6</v>
      </c>
      <c r="H36" s="1"/>
      <c r="I36" s="1"/>
    </row>
    <row r="37" spans="1:9" ht="37.5" customHeight="1">
      <c r="A37" s="2"/>
      <c r="B37" s="20" t="s">
        <v>249</v>
      </c>
      <c r="C37" s="202" t="str">
        <f>'2. Análisis y Diagnóstico B3'!C8</f>
        <v> ¿Cuál es el compromiso de la entidad bancaria con la gestión de sus residuos?                           </v>
      </c>
      <c r="D37" s="105" t="str">
        <f>'2. Análisis y Diagnóstico B3'!D8</f>
        <v>Media</v>
      </c>
      <c r="E37" s="106">
        <f>'2. Análisis y Diagnóstico B3'!J8</f>
        <v>0</v>
      </c>
      <c r="F37" s="107">
        <f>G37*E37</f>
        <v>0</v>
      </c>
      <c r="G37" s="107">
        <f>$G$36*VLOOKUP(D37,$C$151:$D$154,2)/(VLOOKUP(D$88,$C$151:$D$154,2)+VLOOKUP(D$89,$C$151:$D$154,2))</f>
        <v>3</v>
      </c>
      <c r="H37" s="1"/>
      <c r="I37" s="1"/>
    </row>
    <row r="38" spans="1:9" ht="50.25" customHeight="1">
      <c r="A38" s="2"/>
      <c r="B38" s="19" t="s">
        <v>250</v>
      </c>
      <c r="C38" s="202" t="str">
        <f>'2. Análisis y Diagnóstico B3'!C9</f>
        <v> ¿Realiza la entidad financiera acciones que propician un desarrollo ecológicamente sostenible?                                       </v>
      </c>
      <c r="D38" s="105" t="str">
        <f>'2. Análisis y Diagnóstico B3'!D9</f>
        <v>Media</v>
      </c>
      <c r="E38" s="106">
        <f>'2. Análisis y Diagnóstico B3'!J9</f>
        <v>0</v>
      </c>
      <c r="F38" s="109">
        <f>G38*E38</f>
        <v>0</v>
      </c>
      <c r="G38" s="107">
        <f>$G$36*VLOOKUP(D38,$C$151:$D$154,2)/(VLOOKUP(D$88,$C$151:$D$154,2)+VLOOKUP(D$89,$C$151:$D$154,2))</f>
        <v>3</v>
      </c>
      <c r="H38" s="1"/>
      <c r="I38" s="1"/>
    </row>
    <row r="39" spans="1:9" ht="37.5" customHeight="1">
      <c r="A39" s="2"/>
      <c r="B39" s="100" t="s">
        <v>251</v>
      </c>
      <c r="C39" s="101" t="s">
        <v>419</v>
      </c>
      <c r="D39" s="101"/>
      <c r="E39" s="102">
        <f>IF(G39&lt;&gt;0,ROUND(SUM(F40:F40)/G39,1),"-")</f>
        <v>0</v>
      </c>
      <c r="F39" s="103">
        <f>E39*G39</f>
        <v>0</v>
      </c>
      <c r="G39" s="103">
        <v>6</v>
      </c>
      <c r="H39" s="1"/>
      <c r="I39" s="1"/>
    </row>
    <row r="40" spans="1:9" ht="37.5" customHeight="1">
      <c r="A40" s="2"/>
      <c r="B40" s="20" t="s">
        <v>252</v>
      </c>
      <c r="C40" s="202" t="str">
        <f>'2. Análisis y Diagnóstico B4'!C8</f>
        <v> ¿Realiza la entidad financiera préstamos solidarios a proyectos sociales?                                     </v>
      </c>
      <c r="D40" s="105" t="str">
        <f>'2. Análisis y Diagnóstico B4'!D8</f>
        <v>Media</v>
      </c>
      <c r="E40" s="106">
        <f>'2. Análisis y Diagnóstico B4'!J8</f>
        <v>0</v>
      </c>
      <c r="F40" s="107">
        <f>G40*E40</f>
        <v>0</v>
      </c>
      <c r="G40" s="107">
        <f>$G$39*VLOOKUP(D40,$C$151:$D$154,2)/(VLOOKUP(D$88,$C$151:$D$154,2))</f>
        <v>6</v>
      </c>
      <c r="H40" s="1"/>
      <c r="I40" s="1"/>
    </row>
    <row r="41" spans="1:9" ht="37.5" customHeight="1">
      <c r="A41" s="2"/>
      <c r="B41" s="100" t="s">
        <v>253</v>
      </c>
      <c r="C41" s="101" t="s">
        <v>420</v>
      </c>
      <c r="D41" s="101"/>
      <c r="E41" s="102">
        <f>IF(G41&lt;&gt;0,ROUND(SUM(F42:F43)/G41,1),"-")</f>
        <v>0</v>
      </c>
      <c r="F41" s="103">
        <f>E41*G41</f>
        <v>0</v>
      </c>
      <c r="G41" s="103">
        <v>6</v>
      </c>
      <c r="H41" s="1"/>
      <c r="I41" s="1"/>
    </row>
    <row r="42" spans="1:9" ht="64.5" customHeight="1">
      <c r="A42" s="2"/>
      <c r="B42" s="20" t="s">
        <v>254</v>
      </c>
      <c r="C42" s="202" t="str">
        <f>'2. Análisis y Diagnóstico A1'!C8</f>
        <v> ¿Cómo se evalúa la aplicación de la sostenibilidad en proveedoras/es municipales?                                   </v>
      </c>
      <c r="D42" s="105" t="str">
        <f>'2. Análisis y Diagnóstico B5'!D8</f>
        <v>Media</v>
      </c>
      <c r="E42" s="106">
        <f>'2. Análisis y Diagnóstico B5'!J8</f>
        <v>0</v>
      </c>
      <c r="F42" s="107">
        <f>G42*E42</f>
        <v>0</v>
      </c>
      <c r="G42" s="107">
        <f>$G$41*VLOOKUP(D42,$C$151:$D$154,2)/(VLOOKUP(D$88,$C$151:$D$154,2)+VLOOKUP(D$89,$C$151:$D$154,2))</f>
        <v>3</v>
      </c>
      <c r="H42" s="1"/>
      <c r="I42" s="1"/>
    </row>
    <row r="43" spans="1:9" ht="61.5" customHeight="1">
      <c r="A43" s="2"/>
      <c r="B43" s="19" t="s">
        <v>255</v>
      </c>
      <c r="C43" s="202" t="str">
        <f>'2. Análisis y Diagnóstico B5'!C9</f>
        <v> ¿Qué análisis se realiza de las inversiones y captaciones de pasivos que la entidad bancaria realiza de los fondos públicos que el municipio aporta?                              </v>
      </c>
      <c r="D43" s="105" t="str">
        <f>'2. Análisis y Diagnóstico B5'!D9</f>
        <v>Media</v>
      </c>
      <c r="E43" s="106">
        <f>'2. Análisis y Diagnóstico B5'!J9</f>
        <v>0</v>
      </c>
      <c r="F43" s="109">
        <f>G43*E43</f>
        <v>0</v>
      </c>
      <c r="G43" s="107">
        <f>$G$41*VLOOKUP(D43,$C$151:$D$154,2)/(VLOOKUP(D$88,$C$151:$D$154,2)+VLOOKUP(D$89,$C$151:$D$154,2))</f>
        <v>3</v>
      </c>
      <c r="H43" s="1"/>
      <c r="I43" s="1"/>
    </row>
    <row r="44" spans="1:9" ht="30" customHeight="1">
      <c r="A44" s="2"/>
      <c r="B44" s="96" t="s">
        <v>74</v>
      </c>
      <c r="C44" s="97" t="str">
        <f>'2. Análisis y Diagnóstico C1'!C6</f>
        <v>FUNCIONARIOS/AS Y TRABAJADORES/AS MUNICIPALES</v>
      </c>
      <c r="D44" s="97"/>
      <c r="E44" s="98">
        <f>F44/G44</f>
        <v>0</v>
      </c>
      <c r="F44" s="99">
        <f>F45+F54+F56+F61+F65</f>
        <v>0</v>
      </c>
      <c r="G44" s="99">
        <f>G45+G54+G56+G61+G65</f>
        <v>320</v>
      </c>
      <c r="H44" s="1"/>
      <c r="I44" s="1"/>
    </row>
    <row r="45" spans="1:9" ht="30" customHeight="1">
      <c r="A45" s="2"/>
      <c r="B45" s="100" t="s">
        <v>75</v>
      </c>
      <c r="C45" s="101" t="s">
        <v>421</v>
      </c>
      <c r="D45" s="101"/>
      <c r="E45" s="102">
        <f>IF(G45&lt;&gt;0,ROUND(SUM(F46:F53)/G45,1),"-")</f>
        <v>0</v>
      </c>
      <c r="F45" s="103">
        <f>E45*G45</f>
        <v>0</v>
      </c>
      <c r="G45" s="103">
        <v>90</v>
      </c>
      <c r="H45" s="1"/>
      <c r="I45" s="1"/>
    </row>
    <row r="46" spans="1:9" ht="49.5" customHeight="1">
      <c r="A46" s="2"/>
      <c r="B46" s="104" t="s">
        <v>77</v>
      </c>
      <c r="C46" s="202" t="str">
        <f>'2. Análisis y Diagnóstico C1'!C8</f>
        <v> ¿Horarios de trabajo flexibles y consensuados directamente con trabajadores/as o sus representantes?                       </v>
      </c>
      <c r="D46" s="105" t="str">
        <f>'2. Análisis y Diagnóstico C1'!D8</f>
        <v>Media</v>
      </c>
      <c r="E46" s="108">
        <f>'2. Análisis y Diagnóstico C1'!J8</f>
        <v>0</v>
      </c>
      <c r="F46" s="107">
        <f aca="true" t="shared" si="0" ref="F46:F53">G46*E46</f>
        <v>0</v>
      </c>
      <c r="G46" s="107">
        <f>$G$45*VLOOKUP(D46,$C$151:$D$154,2)/(VLOOKUP(D$46,$C$151:$D$154,2)+VLOOKUP(D$47,$C$151:$D$154,2)+VLOOKUP(D$48,$C$151:$D$154,2)+VLOOKUP(D$49,$C$151:$D$154,2)+VLOOKUP(D$50,$C$151:$D$154,2)+VLOOKUP(D$51,$C$151:$D$154,2)+VLOOKUP(D$52,$C$151:$D$154,2)+VLOOKUP(D$53,$C$151:$D$154,2))</f>
        <v>11.25</v>
      </c>
      <c r="H46" s="1"/>
      <c r="I46" s="1"/>
    </row>
    <row r="47" spans="1:9" ht="30" customHeight="1">
      <c r="A47" s="2"/>
      <c r="B47" s="31" t="s">
        <v>78</v>
      </c>
      <c r="C47" s="202" t="str">
        <f>'2. Análisis y Diagnóstico C1'!C9</f>
        <v> ¿Configuración ergonómica del puesto de trabajo, facilidad para elección del puesto, disponibilidad de espacios de descanso o relajación,etc.?                                   </v>
      </c>
      <c r="D47" s="105" t="str">
        <f>'2. Análisis y Diagnóstico C1'!D9</f>
        <v>Media</v>
      </c>
      <c r="E47" s="108">
        <f>'2. Análisis y Diagnóstico C1'!J9</f>
        <v>0</v>
      </c>
      <c r="F47" s="109">
        <f t="shared" si="0"/>
        <v>0</v>
      </c>
      <c r="G47" s="107">
        <f aca="true" t="shared" si="1" ref="G47:G53">$G$45*VLOOKUP(D47,$C$151:$D$154,2)/(VLOOKUP(D$46,$C$151:$D$154,2)+VLOOKUP(D$47,$C$151:$D$154,2)+VLOOKUP(D$48,$C$151:$D$154,2)+VLOOKUP(D$49,$C$151:$D$154,2)+VLOOKUP(D$50,$C$151:$D$154,2)+VLOOKUP(D$51,$C$151:$D$154,2)+VLOOKUP(D$52,$C$151:$D$154,2)+VLOOKUP(D$53,$C$151:$D$154,2))</f>
        <v>11.25</v>
      </c>
      <c r="H47" s="1"/>
      <c r="I47" s="1"/>
    </row>
    <row r="48" spans="1:9" ht="50.25" customHeight="1">
      <c r="A48" s="2"/>
      <c r="B48" s="31" t="s">
        <v>79</v>
      </c>
      <c r="C48" s="202" t="str">
        <f>'2. Análisis y Diagnóstico C1'!C10</f>
        <v> ¿Programas de prevención de la salud y sensibilización?                             </v>
      </c>
      <c r="D48" s="105" t="str">
        <f>'2. Análisis y Diagnóstico C1'!D10</f>
        <v>Media</v>
      </c>
      <c r="E48" s="108">
        <f>'2. Análisis y Diagnóstico C1'!J10</f>
        <v>0</v>
      </c>
      <c r="F48" s="109">
        <f t="shared" si="0"/>
        <v>0</v>
      </c>
      <c r="G48" s="107">
        <f t="shared" si="1"/>
        <v>11.25</v>
      </c>
      <c r="H48" s="1"/>
      <c r="I48" s="1"/>
    </row>
    <row r="49" spans="1:9" ht="51.75" customHeight="1">
      <c r="A49" s="2"/>
      <c r="B49" s="31" t="s">
        <v>80</v>
      </c>
      <c r="C49" s="202" t="str">
        <f>'2. Análisis y Diagnóstico C1'!C11</f>
        <v> ¿Se prevén programas de prevención de la salud psíquica (en número de días por persona empleada y año)? ¿Pueden variarse los contenidos previstos en dichos programas?</v>
      </c>
      <c r="D49" s="105" t="str">
        <f>'2. Análisis y Diagnóstico C1'!D11</f>
        <v>Media</v>
      </c>
      <c r="E49" s="108">
        <f>'2. Análisis y Diagnóstico C1'!J11</f>
        <v>0</v>
      </c>
      <c r="F49" s="109">
        <f t="shared" si="0"/>
        <v>0</v>
      </c>
      <c r="G49" s="107">
        <f t="shared" si="1"/>
        <v>11.25</v>
      </c>
      <c r="H49" s="1"/>
      <c r="I49" s="1"/>
    </row>
    <row r="50" spans="1:9" ht="30" customHeight="1">
      <c r="A50" s="2"/>
      <c r="B50" s="31" t="s">
        <v>260</v>
      </c>
      <c r="C50" s="202" t="str">
        <f>'2. Análisis y Diagnóstico C1'!C12</f>
        <v> ¿Programas de formación para las personas empleadas por el Ayuntamiento?                                       </v>
      </c>
      <c r="D50" s="105" t="str">
        <f>'2. Análisis y Diagnóstico C1'!D12</f>
        <v>Media</v>
      </c>
      <c r="E50" s="108">
        <f>'2. Análisis y Diagnóstico C1'!J12</f>
        <v>0</v>
      </c>
      <c r="F50" s="109">
        <f t="shared" si="0"/>
        <v>0</v>
      </c>
      <c r="G50" s="107">
        <f t="shared" si="1"/>
        <v>11.25</v>
      </c>
      <c r="H50" s="1"/>
      <c r="I50" s="1"/>
    </row>
    <row r="51" spans="1:9" ht="30" customHeight="1">
      <c r="A51" s="2"/>
      <c r="B51" s="31" t="s">
        <v>261</v>
      </c>
      <c r="C51" s="202" t="str">
        <f>'2. Análisis y Diagnóstico C1'!C13</f>
        <v> ¿Igualdad en el trato entre mujeres y hombres?                                        </v>
      </c>
      <c r="D51" s="105" t="str">
        <f>'2. Análisis y Diagnóstico C1'!D13</f>
        <v>Media</v>
      </c>
      <c r="E51" s="108">
        <f>'2. Análisis y Diagnóstico C1'!J13</f>
        <v>0</v>
      </c>
      <c r="F51" s="109">
        <f t="shared" si="0"/>
        <v>0</v>
      </c>
      <c r="G51" s="107">
        <f t="shared" si="1"/>
        <v>11.25</v>
      </c>
      <c r="H51" s="1"/>
      <c r="I51" s="1"/>
    </row>
    <row r="52" spans="1:9" ht="30" customHeight="1">
      <c r="A52" s="2"/>
      <c r="B52" s="31" t="s">
        <v>262</v>
      </c>
      <c r="C52" s="202" t="str">
        <f>'2. Análisis y Diagnóstico C1'!C14</f>
        <v>¿Organización propia del tiempo de trabajo, satisfacción con el puesto de trabajo?                                      </v>
      </c>
      <c r="D52" s="105" t="str">
        <f>'2. Análisis y Diagnóstico C1'!D14</f>
        <v>Media</v>
      </c>
      <c r="E52" s="108">
        <f>'2. Análisis y Diagnóstico C1'!J14</f>
        <v>0</v>
      </c>
      <c r="F52" s="109">
        <f t="shared" si="0"/>
        <v>0</v>
      </c>
      <c r="G52" s="107">
        <f t="shared" si="1"/>
        <v>11.25</v>
      </c>
      <c r="H52" s="1"/>
      <c r="I52" s="1"/>
    </row>
    <row r="53" spans="1:9" ht="45.75" customHeight="1">
      <c r="A53" s="2"/>
      <c r="B53" s="31" t="s">
        <v>263</v>
      </c>
      <c r="C53" s="202" t="str">
        <f>'2. Análisis y Diagnóstico C1'!C15</f>
        <v>¿Igualdad en el trato de personas desfavorecidas (ej. discapacitadas, migrantes, desempleadas de larga duración)?                                        </v>
      </c>
      <c r="D53" s="105" t="str">
        <f>'2. Análisis y Diagnóstico C1'!D15</f>
        <v>Media</v>
      </c>
      <c r="E53" s="108">
        <f>'2. Análisis y Diagnóstico C1'!J15</f>
        <v>0</v>
      </c>
      <c r="F53" s="109">
        <f t="shared" si="0"/>
        <v>0</v>
      </c>
      <c r="G53" s="107">
        <f t="shared" si="1"/>
        <v>11.25</v>
      </c>
      <c r="H53" s="1"/>
      <c r="I53" s="1"/>
    </row>
    <row r="54" spans="1:9" ht="30" customHeight="1">
      <c r="A54" s="2"/>
      <c r="B54" s="100" t="s">
        <v>81</v>
      </c>
      <c r="C54" s="101" t="s">
        <v>422</v>
      </c>
      <c r="D54" s="101"/>
      <c r="E54" s="114">
        <f>IF(G54&lt;&gt;0,ROUND(SUM(F55:F55)/G54,1),"-")</f>
        <v>0</v>
      </c>
      <c r="F54" s="115">
        <f>E54*G54</f>
        <v>0</v>
      </c>
      <c r="G54" s="115">
        <v>50</v>
      </c>
      <c r="H54" s="1"/>
      <c r="I54" s="1"/>
    </row>
    <row r="55" spans="1:9" ht="30" customHeight="1">
      <c r="A55" s="2"/>
      <c r="B55" s="20" t="s">
        <v>83</v>
      </c>
      <c r="C55" s="116" t="s">
        <v>265</v>
      </c>
      <c r="D55" s="117" t="s">
        <v>267</v>
      </c>
      <c r="E55" s="118">
        <f>'2. Análisis y Diagnóstico C2'!J8</f>
        <v>0</v>
      </c>
      <c r="F55" s="107">
        <f>G55*E55</f>
        <v>0</v>
      </c>
      <c r="G55" s="107">
        <v>50</v>
      </c>
      <c r="H55" s="1"/>
      <c r="I55" s="1"/>
    </row>
    <row r="56" spans="1:9" ht="30" customHeight="1">
      <c r="A56" s="2"/>
      <c r="B56" s="100" t="s">
        <v>84</v>
      </c>
      <c r="C56" s="101" t="s">
        <v>142</v>
      </c>
      <c r="D56" s="101"/>
      <c r="E56" s="114">
        <f>IF(G56&lt;&gt;0,ROUND(SUM(F57:F60)/G56,1),"-")</f>
        <v>0</v>
      </c>
      <c r="F56" s="115">
        <f>E56*G56</f>
        <v>0</v>
      </c>
      <c r="G56" s="115">
        <v>30</v>
      </c>
      <c r="H56" s="1"/>
      <c r="I56" s="1"/>
    </row>
    <row r="57" spans="1:9" ht="30" customHeight="1">
      <c r="A57" s="2"/>
      <c r="B57" s="20" t="s">
        <v>86</v>
      </c>
      <c r="C57" s="202" t="str">
        <f>'2. Análisis y Diagnóstico C3'!C8</f>
        <v> ¿Alimentación durante la jornada laboral del personal empleado y fomento de hábitos saludables?                        </v>
      </c>
      <c r="D57" s="105" t="str">
        <f>'2. Análisis y Diagnóstico C3'!D8</f>
        <v>Media</v>
      </c>
      <c r="E57" s="118">
        <f>'2. Análisis y Diagnóstico C3'!J8</f>
        <v>0</v>
      </c>
      <c r="F57" s="107">
        <f>G57*E57</f>
        <v>0</v>
      </c>
      <c r="G57" s="107">
        <f>$G$56*VLOOKUP(D57,$C$151:$D$154,2)/(VLOOKUP(D$70,$C$151:$D$154,2)+VLOOKUP(D$71,$C$151:$D$154,2)+VLOOKUP(D$72,$C$151:$D$154,2)+VLOOKUP(D$73,$C$151:$D$154,2))</f>
        <v>7.5</v>
      </c>
      <c r="H57" s="1"/>
      <c r="I57" s="1"/>
    </row>
    <row r="58" spans="1:9" ht="30" customHeight="1">
      <c r="A58" s="2"/>
      <c r="B58" s="19" t="s">
        <v>87</v>
      </c>
      <c r="C58" s="202" t="str">
        <f>'2. Análisis y Diagnóstico C3'!C9</f>
        <v>¿Movilidad del personal empleado en la jornada laboral?                                     </v>
      </c>
      <c r="D58" s="105" t="str">
        <f>'2. Análisis y Diagnóstico C3'!D9</f>
        <v>Media</v>
      </c>
      <c r="E58" s="118">
        <f>'2. Análisis y Diagnóstico C3'!J9</f>
        <v>0</v>
      </c>
      <c r="F58" s="109">
        <f>G58*E58</f>
        <v>0</v>
      </c>
      <c r="G58" s="107">
        <f>$G$56*VLOOKUP(D58,$C$151:$D$154,2)/(VLOOKUP(D$70,$C$151:$D$154,2)+VLOOKUP(D$71,$C$151:$D$154,2)+VLOOKUP(D$72,$C$151:$D$154,2)+VLOOKUP(D$73,$C$151:$D$154,2))</f>
        <v>7.5</v>
      </c>
      <c r="H58" s="1"/>
      <c r="I58" s="1"/>
    </row>
    <row r="59" spans="1:9" ht="37.5" customHeight="1">
      <c r="A59" s="2"/>
      <c r="B59" s="19" t="s">
        <v>88</v>
      </c>
      <c r="C59" s="202" t="str">
        <f>'2. Análisis y Diagnóstico C3'!C10</f>
        <v> ¿La cultura del municipio está orientada hacia una concienciación ecológica?                                     </v>
      </c>
      <c r="D59" s="105" t="str">
        <f>'2. Análisis y Diagnóstico C3'!D10</f>
        <v>Media</v>
      </c>
      <c r="E59" s="118">
        <f>'2. Análisis y Diagnóstico C3'!J10</f>
        <v>0</v>
      </c>
      <c r="F59" s="109">
        <f>G59*E59</f>
        <v>0</v>
      </c>
      <c r="G59" s="107">
        <f>$G$56*VLOOKUP(D59,$C$151:$D$154,2)/(VLOOKUP(D$70,$C$151:$D$154,2)+VLOOKUP(D$71,$C$151:$D$154,2)+VLOOKUP(D$72,$C$151:$D$154,2)+VLOOKUP(D$73,$C$151:$D$154,2))</f>
        <v>7.5</v>
      </c>
      <c r="H59" s="1"/>
      <c r="I59" s="1"/>
    </row>
    <row r="60" spans="1:9" ht="37.5" customHeight="1">
      <c r="A60" s="2"/>
      <c r="B60" s="19" t="s">
        <v>94</v>
      </c>
      <c r="C60" s="202" t="str">
        <f>'2. Análisis y Diagnóstico C3'!C11</f>
        <v>¿Se calcula la huella ecológica (de carbono) del personal empleado?                                  </v>
      </c>
      <c r="D60" s="105" t="str">
        <f>'2. Análisis y Diagnóstico C3'!D11</f>
        <v>Media</v>
      </c>
      <c r="E60" s="118">
        <f>'2. Análisis y Diagnóstico C3'!J11</f>
        <v>0</v>
      </c>
      <c r="F60" s="109">
        <f>G60*E60</f>
        <v>0</v>
      </c>
      <c r="G60" s="107">
        <f>$G$56*VLOOKUP(D60,$C$151:$D$154,2)/(VLOOKUP(D$70,$C$151:$D$154,2)+VLOOKUP(D$71,$C$151:$D$154,2)+VLOOKUP(D$72,$C$151:$D$154,2)+VLOOKUP(D$73,$C$151:$D$154,2))</f>
        <v>7.5</v>
      </c>
      <c r="H60" s="1"/>
      <c r="I60" s="1"/>
    </row>
    <row r="61" spans="1:9" ht="30" customHeight="1">
      <c r="A61" s="2"/>
      <c r="B61" s="100" t="s">
        <v>89</v>
      </c>
      <c r="C61" s="101" t="s">
        <v>423</v>
      </c>
      <c r="D61" s="101"/>
      <c r="E61" s="114">
        <f>IF(G61&lt;&gt;0,ROUND(SUM(F62:F64)/G61,1),"-")</f>
        <v>0</v>
      </c>
      <c r="F61" s="115">
        <f>IF('1. General'!$C$11=1,0,E61*G61)</f>
        <v>0</v>
      </c>
      <c r="G61" s="115">
        <f>IF('1. General'!C11=1,0,60)</f>
        <v>60</v>
      </c>
      <c r="H61" s="1"/>
      <c r="I61" s="1"/>
    </row>
    <row r="62" spans="1:9" ht="30" customHeight="1">
      <c r="A62" s="2"/>
      <c r="B62" s="20" t="s">
        <v>91</v>
      </c>
      <c r="C62" s="104" t="str">
        <f>'2. Análisis y Diagnóstico C4'!C8</f>
        <v> ¿Cuál es la diferencia entre salarios internos en el Ayuntamiento?                                    </v>
      </c>
      <c r="D62" s="105" t="str">
        <f>'2. Análisis y Diagnóstico C4'!D8</f>
        <v>Media</v>
      </c>
      <c r="E62" s="106">
        <f>'2. Análisis y Diagnóstico C4'!J8</f>
        <v>0</v>
      </c>
      <c r="F62" s="107">
        <f>G62*E62</f>
        <v>0</v>
      </c>
      <c r="G62" s="107">
        <f>$G$61*VLOOKUP(D62,$C$151:$D$154,2)/(VLOOKUP(D$62,$C$151:$D$154,2)+VLOOKUP(D$63,$C$151:$D$154,2)+VLOOKUP(D$64,$C$151:$D$154,2))</f>
        <v>20</v>
      </c>
      <c r="H62" s="1"/>
      <c r="I62" s="1"/>
    </row>
    <row r="63" spans="1:9" ht="30" customHeight="1">
      <c r="A63" s="2"/>
      <c r="B63" s="19" t="s">
        <v>92</v>
      </c>
      <c r="C63" s="104" t="str">
        <f>'2. Análisis y Diagnóstico C4'!C9</f>
        <v>¿Salario mínimo, salario máximo?                                      </v>
      </c>
      <c r="D63" s="105" t="str">
        <f>'2. Análisis y Diagnóstico C4'!D9</f>
        <v>Media</v>
      </c>
      <c r="E63" s="106">
        <f>'2. Análisis y Diagnóstico C4'!J9</f>
        <v>0</v>
      </c>
      <c r="F63" s="109">
        <f>G63*E63</f>
        <v>0</v>
      </c>
      <c r="G63" s="109">
        <f>$G$61*VLOOKUP(D63,$C$151:$D$154,2)/(VLOOKUP(D$62,$C$151:$D$154,2)+VLOOKUP(D$63,$C$151:$D$154,2)+VLOOKUP(D$64,$C$151:$D$154,2))</f>
        <v>20</v>
      </c>
      <c r="H63" s="1"/>
      <c r="I63" s="1"/>
    </row>
    <row r="64" spans="1:9" ht="30" customHeight="1">
      <c r="A64" s="2"/>
      <c r="B64" s="113" t="s">
        <v>94</v>
      </c>
      <c r="C64" s="104" t="str">
        <f>'2. Análisis y Diagnóstico C4'!C10</f>
        <v>Transparencia e institucionalización</v>
      </c>
      <c r="D64" s="105" t="str">
        <f>'2. Análisis y Diagnóstico C4'!D10</f>
        <v>Media</v>
      </c>
      <c r="E64" s="106">
        <f>'2. Análisis y Diagnóstico C4'!J10</f>
        <v>0</v>
      </c>
      <c r="F64" s="112">
        <f>G64*E64</f>
        <v>0</v>
      </c>
      <c r="G64" s="112">
        <f>$G$61*VLOOKUP(D64,$C$151:$D$154,2)/(VLOOKUP(D$62,$C$151:$D$154,2)+VLOOKUP(D$63,$C$151:$D$154,2)+VLOOKUP(D$64,$C$151:$D$154,2))</f>
        <v>20</v>
      </c>
      <c r="H64" s="1"/>
      <c r="I64" s="1"/>
    </row>
    <row r="65" spans="1:9" ht="30" customHeight="1">
      <c r="A65" s="2"/>
      <c r="B65" s="100" t="s">
        <v>95</v>
      </c>
      <c r="C65" s="101" t="s">
        <v>424</v>
      </c>
      <c r="D65" s="101"/>
      <c r="E65" s="114">
        <f>IF(G65&lt;&gt;0,ROUND(SUM(F66:F67)/G65,1),"-")</f>
        <v>0</v>
      </c>
      <c r="F65" s="115">
        <f>IF('1. General'!$C$11=1,0,E65*G65)</f>
        <v>0</v>
      </c>
      <c r="G65" s="115">
        <f>IF('1. General'!C11=1,0,90)</f>
        <v>90</v>
      </c>
      <c r="H65" s="1"/>
      <c r="I65" s="1"/>
    </row>
    <row r="66" spans="1:9" ht="45.75" customHeight="1">
      <c r="A66" s="2"/>
      <c r="B66" s="20" t="s">
        <v>97</v>
      </c>
      <c r="C66" s="104" t="str">
        <f>'2. Análisis y Diagnóstico C5'!C8</f>
        <v> ¿Se fomentan procesos democráticos en la toma de decisiones y en la selección del personal?                                     </v>
      </c>
      <c r="D66" s="105" t="str">
        <f>'2. Análisis y Diagnóstico C5'!D8</f>
        <v>Media</v>
      </c>
      <c r="E66" s="106">
        <f>'2. Análisis y Diagnóstico C5'!J8</f>
        <v>0</v>
      </c>
      <c r="F66" s="109">
        <f>G66*E66</f>
        <v>0</v>
      </c>
      <c r="G66" s="109">
        <f>$G$65*VLOOKUP(D66,$C$151:$D$154,2)/(VLOOKUP(D$88,$C$151:$D$154,2)+VLOOKUP(D$89,$C$151:$D$154,2))</f>
        <v>45</v>
      </c>
      <c r="H66" s="1"/>
      <c r="I66" s="1"/>
    </row>
    <row r="67" spans="1:9" ht="30" customHeight="1">
      <c r="A67" s="2"/>
      <c r="B67" s="19" t="s">
        <v>98</v>
      </c>
      <c r="C67" s="202" t="str">
        <f>'2. Análisis y Diagnóstico C5'!C9</f>
        <v>¿Grado de transparencia municipal?                                     </v>
      </c>
      <c r="D67" s="105" t="str">
        <f>'2. Análisis y Diagnóstico C5'!D9</f>
        <v>Media</v>
      </c>
      <c r="E67" s="111">
        <f>'2. Análisis y Diagnóstico C5'!J9</f>
        <v>0</v>
      </c>
      <c r="F67" s="109">
        <f>G67*E67</f>
        <v>0</v>
      </c>
      <c r="G67" s="107">
        <f>$G$65*VLOOKUP(D67,$C$151:$D$154,2)/(VLOOKUP(D$88,$C$151:$D$154,2)+VLOOKUP(D$89,$C$151:$D$154,2))</f>
        <v>45</v>
      </c>
      <c r="H67" s="1"/>
      <c r="I67" s="1"/>
    </row>
    <row r="68" spans="1:9" ht="30" customHeight="1">
      <c r="A68" s="2"/>
      <c r="B68" s="96" t="s">
        <v>99</v>
      </c>
      <c r="C68" s="97" t="s">
        <v>427</v>
      </c>
      <c r="D68" s="97"/>
      <c r="E68" s="98">
        <f>F68/G68</f>
        <v>0</v>
      </c>
      <c r="F68" s="99">
        <f>F69+F75+F81+F87+F92</f>
        <v>0</v>
      </c>
      <c r="G68" s="99">
        <f>G69+G75+G81+G87+G92</f>
        <v>270</v>
      </c>
      <c r="H68" s="1"/>
      <c r="I68" s="1"/>
    </row>
    <row r="69" spans="1:9" ht="30" customHeight="1">
      <c r="A69" s="2"/>
      <c r="B69" s="100" t="s">
        <v>100</v>
      </c>
      <c r="C69" s="101" t="s">
        <v>280</v>
      </c>
      <c r="D69" s="101"/>
      <c r="E69" s="102">
        <f>IF(G69&lt;&gt;0,ROUND(SUM(F70:F74)/G69,1),"-")</f>
        <v>0</v>
      </c>
      <c r="F69" s="103">
        <f>IF('1. General'!$C$11=1,0,E69*G69)</f>
        <v>0</v>
      </c>
      <c r="G69" s="103">
        <v>50</v>
      </c>
      <c r="H69" s="1"/>
      <c r="I69" s="1"/>
    </row>
    <row r="70" spans="1:9" ht="52.5" customHeight="1">
      <c r="A70" s="2"/>
      <c r="B70" s="104" t="s">
        <v>101</v>
      </c>
      <c r="C70" s="104" t="str">
        <f>'2. Análisis y Diagnóstico D1'!C8</f>
        <v> ¿Qué programa de eliminación de barreras arquitectónicas se está realizando?                                   </v>
      </c>
      <c r="D70" s="105" t="str">
        <f>'2. Análisis y Diagnóstico D1'!D8</f>
        <v>Media</v>
      </c>
      <c r="E70" s="119">
        <f>'2. Análisis y Diagnóstico D1'!J8</f>
        <v>0</v>
      </c>
      <c r="F70" s="107">
        <f>G70*E70</f>
        <v>0</v>
      </c>
      <c r="G70" s="107">
        <f>$G$69*VLOOKUP(D70,$C$151:$D$154,2)/(VLOOKUP(D$70,$C$151:$D$154,2)+VLOOKUP(D$71,$C$151:$D$154,2)+VLOOKUP(D$72,$C$151:$D$154,2)+VLOOKUP(D$73,$C$151:$D$154,2)+VLOOKUP(D$74,$C$151:$D$154,2))</f>
        <v>10</v>
      </c>
      <c r="H70" s="1"/>
      <c r="I70" s="1"/>
    </row>
    <row r="71" spans="1:9" ht="30" customHeight="1">
      <c r="A71" s="2"/>
      <c r="B71" s="19" t="s">
        <v>102</v>
      </c>
      <c r="C71" s="202" t="str">
        <f>'2. Análisis y Diagnóstico D1'!C9</f>
        <v> ¿Cómo contribuye el Ayuntamiento a la seguridad ciudadana?                                        </v>
      </c>
      <c r="D71" s="105" t="str">
        <f>'2. Análisis y Diagnóstico D1'!D9</f>
        <v>Media</v>
      </c>
      <c r="E71" s="119">
        <f>'2. Análisis y Diagnóstico D1'!J9</f>
        <v>0</v>
      </c>
      <c r="F71" s="109">
        <f>G71*E71</f>
        <v>0</v>
      </c>
      <c r="G71" s="107">
        <f>$G$69*VLOOKUP(D71,$C$151:$D$154,2)/(VLOOKUP(D$70,$C$151:$D$154,2)+VLOOKUP(D$71,$C$151:$D$154,2)+VLOOKUP(D$72,$C$151:$D$154,2)+VLOOKUP(D$73,$C$151:$D$154,2)+VLOOKUP(D$74,$C$151:$D$154,2))</f>
        <v>10</v>
      </c>
      <c r="H71" s="1"/>
      <c r="I71" s="1"/>
    </row>
    <row r="72" spans="1:9" ht="51.75" customHeight="1">
      <c r="A72" s="2"/>
      <c r="B72" s="31" t="s">
        <v>103</v>
      </c>
      <c r="C72" s="202" t="str">
        <f>'2. Análisis y Diagnóstico D1'!C10</f>
        <v>¿Cómo contribuye el Ayuntamiento a la elevación o mejora de calidad de vida?</v>
      </c>
      <c r="D72" s="105" t="str">
        <f>'2. Análisis y Diagnóstico D1'!D10</f>
        <v>Media</v>
      </c>
      <c r="E72" s="119">
        <f>'2. Análisis y Diagnóstico D1'!J10</f>
        <v>0</v>
      </c>
      <c r="F72" s="109">
        <f>G72*E72</f>
        <v>0</v>
      </c>
      <c r="G72" s="107">
        <f>$G$69*VLOOKUP(D72,$C$151:$D$154,2)/(VLOOKUP(D$70,$C$151:$D$154,2)+VLOOKUP(D$71,$C$151:$D$154,2)+VLOOKUP(D$72,$C$151:$D$154,2)+VLOOKUP(D$73,$C$151:$D$154,2)+VLOOKUP(D$74,$C$151:$D$154,2))</f>
        <v>10</v>
      </c>
      <c r="H72" s="1"/>
      <c r="I72" s="1"/>
    </row>
    <row r="73" spans="1:9" ht="30" customHeight="1">
      <c r="A73" s="2"/>
      <c r="B73" s="110" t="s">
        <v>104</v>
      </c>
      <c r="C73" s="202" t="str">
        <f>'2. Análisis y Diagnóstico D1'!C11</f>
        <v> ¿Cómo participa el Ayuntamiento en la atención a las personas más desfavorecidas de la comunidad?                                    </v>
      </c>
      <c r="D73" s="105" t="str">
        <f>'2. Análisis y Diagnóstico D1'!D11</f>
        <v>Media</v>
      </c>
      <c r="E73" s="119">
        <f>'2. Análisis y Diagnóstico D1'!J11</f>
        <v>0</v>
      </c>
      <c r="F73" s="112">
        <f>G73*E73</f>
        <v>0</v>
      </c>
      <c r="G73" s="107">
        <f>$G$69*VLOOKUP(D73,$C$151:$D$154,2)/(VLOOKUP(D$70,$C$151:$D$154,2)+VLOOKUP(D$71,$C$151:$D$154,2)+VLOOKUP(D$72,$C$151:$D$154,2)+VLOOKUP(D$73,$C$151:$D$154,2)+VLOOKUP(D$74,$C$151:$D$154,2))</f>
        <v>10</v>
      </c>
      <c r="H73" s="1"/>
      <c r="I73" s="1"/>
    </row>
    <row r="74" spans="1:9" ht="30" customHeight="1">
      <c r="A74" s="2"/>
      <c r="B74" s="110" t="s">
        <v>269</v>
      </c>
      <c r="C74" s="202" t="str">
        <f>'2. Análisis y Diagnóstico D1'!C12</f>
        <v> ¿Cómo contribuye el Ayuntamiento al incremento de la calidad de vida de toda la ciudadanía?                         </v>
      </c>
      <c r="D74" s="105" t="str">
        <f>'2. Análisis y Diagnóstico D1'!D12</f>
        <v>Media</v>
      </c>
      <c r="E74" s="119">
        <f>'2. Análisis y Diagnóstico D1'!J12</f>
        <v>0</v>
      </c>
      <c r="F74" s="112">
        <f>G74*E74</f>
        <v>0</v>
      </c>
      <c r="G74" s="107">
        <f>$G$69*VLOOKUP(D74,$C$151:$D$154,2)/(VLOOKUP(D$70,$C$151:$D$154,2)+VLOOKUP(D$71,$C$151:$D$154,2)+VLOOKUP(D$72,$C$151:$D$154,2)+VLOOKUP(D$73,$C$151:$D$154,2)+VLOOKUP(D$74,$C$151:$D$154,2))</f>
        <v>10</v>
      </c>
      <c r="H74" s="1"/>
      <c r="I74" s="1"/>
    </row>
    <row r="75" spans="1:9" ht="30" customHeight="1">
      <c r="A75" s="2"/>
      <c r="B75" s="100" t="s">
        <v>105</v>
      </c>
      <c r="C75" s="101" t="s">
        <v>279</v>
      </c>
      <c r="D75" s="101"/>
      <c r="E75" s="120">
        <f>IF(G75&lt;&gt;0,ROUND(SUM(F76:F80)/G75,1),"-")</f>
        <v>0</v>
      </c>
      <c r="F75" s="103">
        <f>E75*G75</f>
        <v>0</v>
      </c>
      <c r="G75" s="103">
        <v>70</v>
      </c>
      <c r="H75" s="1"/>
      <c r="I75" s="1"/>
    </row>
    <row r="76" spans="1:9" ht="37.5" customHeight="1">
      <c r="A76" s="2"/>
      <c r="B76" s="104" t="s">
        <v>106</v>
      </c>
      <c r="C76" s="202" t="str">
        <f>'2. Análisis y Diagnóstico D2'!C8</f>
        <v> ¿De qué espacios dinámicos dispone el Ayuntamiento para encuentros u otras actividades?                                      </v>
      </c>
      <c r="D76" s="105" t="str">
        <f>'2. Análisis y Diagnóstico D2'!D8</f>
        <v>Media</v>
      </c>
      <c r="E76" s="108">
        <f>'2. Análisis y Diagnóstico D2'!J8</f>
        <v>0</v>
      </c>
      <c r="F76" s="107">
        <f>G76*E76</f>
        <v>0</v>
      </c>
      <c r="G76" s="107">
        <f>$G$75*VLOOKUP(D76,$C$151:$D$154,2)/(VLOOKUP(D$70,$C$151:$D$154,2)+VLOOKUP(D$71,$C$151:$D$154,2)+VLOOKUP(D$72,$C$151:$D$154,2)+VLOOKUP(D$73,$C$151:$D$154,2)+VLOOKUP(D$74,$C$151:$D$154,2))</f>
        <v>14</v>
      </c>
      <c r="H76" s="1"/>
      <c r="I76" s="1"/>
    </row>
    <row r="77" spans="1:9" ht="42.75" customHeight="1">
      <c r="A77" s="2"/>
      <c r="B77" s="31" t="s">
        <v>107</v>
      </c>
      <c r="C77" s="202" t="str">
        <f>'2. Análisis y Diagnóstico D2'!C9</f>
        <v> ¿Fomenta la creación de mercados de proximidad?                                      </v>
      </c>
      <c r="D77" s="105" t="str">
        <f>'2. Análisis y Diagnóstico D2'!D9</f>
        <v>Media</v>
      </c>
      <c r="E77" s="108">
        <f>'2. Análisis y Diagnóstico D2'!J9</f>
        <v>0</v>
      </c>
      <c r="F77" s="109">
        <f>G77*E77</f>
        <v>0</v>
      </c>
      <c r="G77" s="107">
        <f>$G$75*VLOOKUP(D77,$C$151:$D$154,2)/(VLOOKUP(D$70,$C$151:$D$154,2)+VLOOKUP(D$71,$C$151:$D$154,2)+VLOOKUP(D$72,$C$151:$D$154,2)+VLOOKUP(D$73,$C$151:$D$154,2)+VLOOKUP(D$74,$C$151:$D$154,2))</f>
        <v>14</v>
      </c>
      <c r="H77" s="1"/>
      <c r="I77" s="1"/>
    </row>
    <row r="78" spans="1:9" ht="30" customHeight="1">
      <c r="A78" s="2"/>
      <c r="B78" s="110" t="s">
        <v>108</v>
      </c>
      <c r="C78" s="202" t="str">
        <f>'2. Análisis y Diagnóstico D2'!C10</f>
        <v> ¿Cómo impulsa el sistema asociativo del municipio?                                     </v>
      </c>
      <c r="D78" s="105" t="str">
        <f>'2. Análisis y Diagnóstico D2'!D10</f>
        <v>Media</v>
      </c>
      <c r="E78" s="108">
        <f>'2. Análisis y Diagnóstico D2'!J10</f>
        <v>0</v>
      </c>
      <c r="F78" s="112">
        <f>G78*E78</f>
        <v>0</v>
      </c>
      <c r="G78" s="107">
        <f>$G$75*VLOOKUP(D78,$C$151:$D$154,2)/(VLOOKUP(D$70,$C$151:$D$154,2)+VLOOKUP(D$71,$C$151:$D$154,2)+VLOOKUP(D$72,$C$151:$D$154,2)+VLOOKUP(D$73,$C$151:$D$154,2)+VLOOKUP(D$74,$C$151:$D$154,2))</f>
        <v>14</v>
      </c>
      <c r="H78" s="1"/>
      <c r="I78" s="1"/>
    </row>
    <row r="79" spans="1:9" ht="30" customHeight="1">
      <c r="A79" s="2"/>
      <c r="B79" s="110" t="s">
        <v>270</v>
      </c>
      <c r="C79" s="202" t="str">
        <f>'2. Análisis y Diagnóstico D2'!C11</f>
        <v> ¿Organiza alguna modalidad de banco del tiempo?                                     </v>
      </c>
      <c r="D79" s="105" t="str">
        <f>'2. Análisis y Diagnóstico D2'!D11</f>
        <v>Media</v>
      </c>
      <c r="E79" s="108">
        <f>'2. Análisis y Diagnóstico D2'!J11</f>
        <v>0</v>
      </c>
      <c r="F79" s="112">
        <f>G79*E79</f>
        <v>0</v>
      </c>
      <c r="G79" s="107">
        <f>$G$75*VLOOKUP(D79,$C$151:$D$154,2)/(VLOOKUP(D$70,$C$151:$D$154,2)+VLOOKUP(D$71,$C$151:$D$154,2)+VLOOKUP(D$72,$C$151:$D$154,2)+VLOOKUP(D$73,$C$151:$D$154,2)+VLOOKUP(D$74,$C$151:$D$154,2))</f>
        <v>14</v>
      </c>
      <c r="H79" s="1"/>
      <c r="I79" s="1"/>
    </row>
    <row r="80" spans="1:9" ht="30" customHeight="1">
      <c r="A80" s="2"/>
      <c r="B80" s="110" t="s">
        <v>271</v>
      </c>
      <c r="C80" s="202" t="str">
        <f>'2. Análisis y Diagnóstico D2'!C12</f>
        <v> ¿Cómo se gestiona la exclusión social?                                    </v>
      </c>
      <c r="D80" s="105" t="str">
        <f>'2. Análisis y Diagnóstico D2'!D12</f>
        <v>Media</v>
      </c>
      <c r="E80" s="108">
        <f>'2. Análisis y Diagnóstico D2'!J12</f>
        <v>0</v>
      </c>
      <c r="F80" s="112">
        <f>G80*E80</f>
        <v>0</v>
      </c>
      <c r="G80" s="107">
        <f>$G$75*VLOOKUP(D80,$C$151:$D$154,2)/(VLOOKUP(D$70,$C$151:$D$154,2)+VLOOKUP(D$71,$C$151:$D$154,2)+VLOOKUP(D$72,$C$151:$D$154,2)+VLOOKUP(D$73,$C$151:$D$154,2)+VLOOKUP(D$74,$C$151:$D$154,2))</f>
        <v>14</v>
      </c>
      <c r="H80" s="1"/>
      <c r="I80" s="1"/>
    </row>
    <row r="81" spans="1:9" ht="30" customHeight="1">
      <c r="A81" s="2"/>
      <c r="B81" s="100" t="s">
        <v>109</v>
      </c>
      <c r="C81" s="101" t="s">
        <v>281</v>
      </c>
      <c r="D81" s="101"/>
      <c r="E81" s="120">
        <f>IF(G81&lt;&gt;0,ROUND(SUM(F82:F86)/G81,1),"-")</f>
        <v>0</v>
      </c>
      <c r="F81" s="103">
        <f>E81*G81</f>
        <v>0</v>
      </c>
      <c r="G81" s="103">
        <v>90</v>
      </c>
      <c r="H81" s="1"/>
      <c r="I81" s="1"/>
    </row>
    <row r="82" spans="1:9" ht="45.75" customHeight="1">
      <c r="A82" s="2"/>
      <c r="B82" s="104" t="s">
        <v>110</v>
      </c>
      <c r="C82" s="202" t="str">
        <f>'2. Análisis y Diagnóstico D3'!C8</f>
        <v> ¿Qué sistema de potenciación y de formación se realiza sobre el reciclado y el desarrollo ecológico?            </v>
      </c>
      <c r="D82" s="105" t="str">
        <f>'2. Análisis y Diagnóstico D3'!D8</f>
        <v>Media</v>
      </c>
      <c r="E82" s="108">
        <f>'2. Análisis y Diagnóstico D3'!J8</f>
        <v>0</v>
      </c>
      <c r="F82" s="107">
        <f>G82*E82</f>
        <v>0</v>
      </c>
      <c r="G82" s="107">
        <f>$G$81*VLOOKUP(D82,$C$151:$D$154,2)/(VLOOKUP(D$70,$C$151:$D$154,2)+VLOOKUP(D$71,$C$151:$D$154,2)+VLOOKUP(D$72,$C$151:$D$154,2)+VLOOKUP(D$73,$C$151:$D$154,2)+VLOOKUP(D$74,$C$151:$D$154,2))</f>
        <v>18</v>
      </c>
      <c r="H82" s="1"/>
      <c r="I82" s="1"/>
    </row>
    <row r="83" spans="1:9" ht="33" customHeight="1">
      <c r="A83" s="2"/>
      <c r="B83" s="31" t="s">
        <v>111</v>
      </c>
      <c r="C83" s="202" t="str">
        <f>'2. Análisis y Diagnóstico D3'!C9</f>
        <v> ¿Los servicios municipales son prestados de forma ecológica?                                      </v>
      </c>
      <c r="D83" s="105" t="str">
        <f>'2. Análisis y Diagnóstico D3'!D9</f>
        <v>Media</v>
      </c>
      <c r="E83" s="108">
        <f>'2. Análisis y Diagnóstico D3'!J9</f>
        <v>0</v>
      </c>
      <c r="F83" s="109">
        <f>G83*E83</f>
        <v>0</v>
      </c>
      <c r="G83" s="107">
        <f>$G$81*VLOOKUP(D83,$C$151:$D$154,2)/(VLOOKUP(D$70,$C$151:$D$154,2)+VLOOKUP(D$71,$C$151:$D$154,2)+VLOOKUP(D$72,$C$151:$D$154,2)+VLOOKUP(D$73,$C$151:$D$154,2)+VLOOKUP(D$74,$C$151:$D$154,2))</f>
        <v>18</v>
      </c>
      <c r="H83" s="1"/>
      <c r="I83" s="1"/>
    </row>
    <row r="84" spans="1:9" ht="30.75" customHeight="1">
      <c r="A84" s="2"/>
      <c r="B84" s="110" t="s">
        <v>112</v>
      </c>
      <c r="C84" s="202" t="str">
        <f>'2. Análisis y Diagnóstico D3'!C10</f>
        <v> ¿Realiza búsquedas del ahorro energético y desarrollo de las energías renovables?                                        </v>
      </c>
      <c r="D84" s="105" t="str">
        <f>'2. Análisis y Diagnóstico D3'!D10</f>
        <v>Media</v>
      </c>
      <c r="E84" s="108">
        <f>'2. Análisis y Diagnóstico D3'!J10</f>
        <v>0</v>
      </c>
      <c r="F84" s="112">
        <f>G84*E84</f>
        <v>0</v>
      </c>
      <c r="G84" s="107">
        <f>$G$81*VLOOKUP(D84,$C$151:$D$154,2)/(VLOOKUP(D$70,$C$151:$D$154,2)+VLOOKUP(D$71,$C$151:$D$154,2)+VLOOKUP(D$72,$C$151:$D$154,2)+VLOOKUP(D$73,$C$151:$D$154,2)+VLOOKUP(D$74,$C$151:$D$154,2))</f>
        <v>18</v>
      </c>
      <c r="H84" s="1"/>
      <c r="I84" s="1"/>
    </row>
    <row r="85" spans="1:9" ht="30.75" customHeight="1">
      <c r="A85" s="2"/>
      <c r="B85" s="110" t="s">
        <v>272</v>
      </c>
      <c r="C85" s="202" t="str">
        <f>'2. Análisis y Diagnóstico D3'!C11</f>
        <v>¿Se crean reservas de tierra?</v>
      </c>
      <c r="D85" s="105" t="str">
        <f>'2. Análisis y Diagnóstico D3'!D11</f>
        <v>Media</v>
      </c>
      <c r="E85" s="108">
        <f>'2. Análisis y Diagnóstico D3'!J11</f>
        <v>0</v>
      </c>
      <c r="F85" s="112">
        <f>G85*E85</f>
        <v>0</v>
      </c>
      <c r="G85" s="107">
        <f>$G$81*VLOOKUP(D85,$C$151:$D$154,2)/(VLOOKUP(D$70,$C$151:$D$154,2)+VLOOKUP(D$71,$C$151:$D$154,2)+VLOOKUP(D$72,$C$151:$D$154,2)+VLOOKUP(D$73,$C$151:$D$154,2)+VLOOKUP(D$74,$C$151:$D$154,2))</f>
        <v>18</v>
      </c>
      <c r="H85" s="1"/>
      <c r="I85" s="1"/>
    </row>
    <row r="86" spans="1:9" ht="30.75" customHeight="1">
      <c r="A86" s="2"/>
      <c r="B86" s="110" t="s">
        <v>273</v>
      </c>
      <c r="C86" s="202" t="str">
        <f>'2. Análisis y Diagnóstico D3'!C12</f>
        <v>¿Cómo se defiende el Patrimonio material e inmaterial del municipio?</v>
      </c>
      <c r="D86" s="105" t="str">
        <f>'2. Análisis y Diagnóstico D3'!D12</f>
        <v>Media</v>
      </c>
      <c r="E86" s="108">
        <f>'2. Análisis y Diagnóstico D3'!J12</f>
        <v>0</v>
      </c>
      <c r="F86" s="112">
        <f>G86*E86</f>
        <v>0</v>
      </c>
      <c r="G86" s="107">
        <f>$G$81*VLOOKUP(D86,$C$151:$D$154,2)/(VLOOKUP(D$70,$C$151:$D$154,2)+VLOOKUP(D$71,$C$151:$D$154,2)+VLOOKUP(D$72,$C$151:$D$154,2)+VLOOKUP(D$73,$C$151:$D$154,2)+VLOOKUP(D$74,$C$151:$D$154,2))</f>
        <v>18</v>
      </c>
      <c r="H86" s="1"/>
      <c r="I86" s="1"/>
    </row>
    <row r="87" spans="1:9" ht="30" customHeight="1">
      <c r="A87" s="2"/>
      <c r="B87" s="100" t="s">
        <v>113</v>
      </c>
      <c r="C87" s="101" t="s">
        <v>406</v>
      </c>
      <c r="D87" s="101"/>
      <c r="E87" s="120">
        <f>IF(G87&lt;&gt;0,ROUND(SUM(F88:F91)/G87,1),"-")</f>
        <v>0</v>
      </c>
      <c r="F87" s="103">
        <f>E87*G87</f>
        <v>0</v>
      </c>
      <c r="G87" s="103">
        <v>30</v>
      </c>
      <c r="H87" s="1"/>
      <c r="I87" s="1"/>
    </row>
    <row r="88" spans="1:9" ht="42" customHeight="1">
      <c r="A88" s="2"/>
      <c r="B88" s="104" t="s">
        <v>114</v>
      </c>
      <c r="C88" s="104" t="str">
        <f>'2. Análisis y Diagnóstico D4'!C8</f>
        <v> ¿Qué modelo de fiscalidad se pone en practica para generar un equilibrio entre las diferentes rentas de la ciudadanía?       </v>
      </c>
      <c r="D88" s="105" t="str">
        <f>'2. Análisis y Diagnóstico D4'!D8</f>
        <v>Media</v>
      </c>
      <c r="E88" s="108">
        <f>'2. Análisis y Diagnóstico D4'!J8</f>
        <v>0</v>
      </c>
      <c r="F88" s="112">
        <f>G88*E88</f>
        <v>0</v>
      </c>
      <c r="G88" s="107">
        <f>$G$87*VLOOKUP(D88,$C$151:$D$154,2)/(VLOOKUP(D$70,$C$151:$D$154,2)+VLOOKUP(D$71,$C$151:$D$154,2)+VLOOKUP(D$72,$C$151:$D$154,2)+VLOOKUP(D$73,$C$151:$D$154,2))</f>
        <v>7.5</v>
      </c>
      <c r="H88" s="1"/>
      <c r="I88" s="1"/>
    </row>
    <row r="89" spans="1:9" ht="45" customHeight="1">
      <c r="A89" s="2"/>
      <c r="B89" s="110" t="s">
        <v>115</v>
      </c>
      <c r="C89" s="104" t="str">
        <f>'2. Análisis y Diagnóstico D4'!C9</f>
        <v> ¿Qué formación se proporciona para facilitar una búsqueda activa  de empleo?                                     </v>
      </c>
      <c r="D89" s="105" t="str">
        <f>'2. Análisis y Diagnóstico D4'!D9</f>
        <v>Media</v>
      </c>
      <c r="E89" s="108">
        <f>'2. Análisis y Diagnóstico D4'!J9</f>
        <v>0</v>
      </c>
      <c r="F89" s="112">
        <f>G89*E89</f>
        <v>0</v>
      </c>
      <c r="G89" s="107">
        <f>$G$87*VLOOKUP(D89,$C$151:$D$154,2)/(VLOOKUP(D$70,$C$151:$D$154,2)+VLOOKUP(D$71,$C$151:$D$154,2)+VLOOKUP(D$72,$C$151:$D$154,2)+VLOOKUP(D$73,$C$151:$D$154,2))</f>
        <v>7.5</v>
      </c>
      <c r="H89" s="1"/>
      <c r="I89" s="1"/>
    </row>
    <row r="90" spans="1:9" ht="45" customHeight="1">
      <c r="A90" s="2"/>
      <c r="B90" s="110" t="s">
        <v>274</v>
      </c>
      <c r="C90" s="104" t="str">
        <f>'2. Análisis y Diagnóstico D4'!C10</f>
        <v> ¿Qué políticas activas se desarrollan para la resolución de necesidades económicas en situaciones de precariedad social?                     </v>
      </c>
      <c r="D90" s="105" t="str">
        <f>'2. Análisis y Diagnóstico D4'!D10</f>
        <v>Media</v>
      </c>
      <c r="E90" s="108">
        <f>'2. Análisis y Diagnóstico D4'!J10</f>
        <v>0</v>
      </c>
      <c r="F90" s="112">
        <f>G90*E90</f>
        <v>0</v>
      </c>
      <c r="G90" s="107">
        <f>$G$87*VLOOKUP(D90,$C$151:$D$154,2)/(VLOOKUP(D$70,$C$151:$D$154,2)+VLOOKUP(D$71,$C$151:$D$154,2)+VLOOKUP(D$72,$C$151:$D$154,2)+VLOOKUP(D$73,$C$151:$D$154,2))</f>
        <v>7.5</v>
      </c>
      <c r="H90" s="1"/>
      <c r="I90" s="1"/>
    </row>
    <row r="91" spans="1:9" ht="45" customHeight="1">
      <c r="A91" s="2"/>
      <c r="B91" s="110" t="s">
        <v>275</v>
      </c>
      <c r="C91" s="104" t="str">
        <f>'2. Análisis y Diagnóstico D4'!C11</f>
        <v> ¿Qué criterios se aplican para asegurar la justicia social en todas las politicas dirigidas a las personas y colectivos más vulnerables?                  </v>
      </c>
      <c r="D91" s="105" t="str">
        <f>'2. Análisis y Diagnóstico D4'!D11</f>
        <v>Media</v>
      </c>
      <c r="E91" s="108">
        <f>'2. Análisis y Diagnóstico D4'!J11</f>
        <v>0</v>
      </c>
      <c r="F91" s="112">
        <f>G91*E91</f>
        <v>0</v>
      </c>
      <c r="G91" s="107">
        <f>$G$87*VLOOKUP(D91,$C$151:$D$154,2)/(VLOOKUP(D$70,$C$151:$D$154,2)+VLOOKUP(D$71,$C$151:$D$154,2)+VLOOKUP(D$72,$C$151:$D$154,2)+VLOOKUP(D$73,$C$151:$D$154,2))</f>
        <v>7.5</v>
      </c>
      <c r="H91" s="1"/>
      <c r="I91" s="1"/>
    </row>
    <row r="92" spans="1:9" ht="30" customHeight="1">
      <c r="A92" s="2"/>
      <c r="B92" s="100" t="s">
        <v>116</v>
      </c>
      <c r="C92" s="101" t="s">
        <v>282</v>
      </c>
      <c r="D92" s="101"/>
      <c r="E92" s="120">
        <f>IF(G92&lt;&gt;0,ROUND(SUM(F93:F98)/G92,1),"-")</f>
        <v>0</v>
      </c>
      <c r="F92" s="103">
        <f>E92*G92</f>
        <v>0</v>
      </c>
      <c r="G92" s="103">
        <v>30</v>
      </c>
      <c r="H92" s="1"/>
      <c r="I92" s="1"/>
    </row>
    <row r="93" spans="1:9" ht="37.5" customHeight="1">
      <c r="A93" s="2"/>
      <c r="B93" s="104" t="s">
        <v>117</v>
      </c>
      <c r="C93" s="202" t="str">
        <f>'2. Análisis y Diagnóstico D5'!C8</f>
        <v> ¿Qué sistema se prevé para solicitar el préstamo de espacios públicos?                                    </v>
      </c>
      <c r="D93" s="105" t="str">
        <f>'2. Análisis y Diagnóstico D5'!D8</f>
        <v>Media</v>
      </c>
      <c r="E93" s="108">
        <f>'2. Análisis y Diagnóstico D5'!J8</f>
        <v>0</v>
      </c>
      <c r="F93" s="107">
        <f aca="true" t="shared" si="2" ref="F93:F98">G93*E93</f>
        <v>0</v>
      </c>
      <c r="G93" s="107">
        <f aca="true" t="shared" si="3" ref="G93:G98">$G$92*VLOOKUP(D93,$C$151:$D$154,2)/(VLOOKUP(D$70,$C$151:$D$154,2)+VLOOKUP(D$71,$C$151:$D$154,2)+VLOOKUP(D$72,$C$151:$D$154,2)+N5+VLOOKUP(D$74,$C$151:$D$154,2)+VLOOKUP(D$93,$C$151:$D$154,2)+VLOOKUP(D$98,$C$151:$D$154,2))</f>
        <v>5</v>
      </c>
      <c r="H93" s="1"/>
      <c r="I93" s="1"/>
    </row>
    <row r="94" spans="1:9" ht="37.5" customHeight="1">
      <c r="A94" s="2"/>
      <c r="B94" s="31" t="s">
        <v>118</v>
      </c>
      <c r="C94" s="202" t="str">
        <f>'2. Análisis y Diagnóstico D5'!C9</f>
        <v> ¿Qué políticas de presupuesto participativo y/o consultas ciudadanas del gasto realizan?                                     </v>
      </c>
      <c r="D94" s="105" t="str">
        <f>'2. Análisis y Diagnóstico D5'!D9</f>
        <v>Media</v>
      </c>
      <c r="E94" s="108">
        <f>'2. Análisis y Diagnóstico D5'!J9</f>
        <v>0</v>
      </c>
      <c r="F94" s="109">
        <f t="shared" si="2"/>
        <v>0</v>
      </c>
      <c r="G94" s="107">
        <f t="shared" si="3"/>
        <v>5</v>
      </c>
      <c r="H94" s="1"/>
      <c r="I94" s="1"/>
    </row>
    <row r="95" spans="1:9" ht="45.75" customHeight="1">
      <c r="A95" s="2"/>
      <c r="B95" s="110" t="s">
        <v>119</v>
      </c>
      <c r="C95" s="202" t="str">
        <f>'2. Análisis y Diagnóstico D5'!C10</f>
        <v> ¿Qué participación ciudadana se desarrolla para encontrar soluciones a los problemas del municipio?                    </v>
      </c>
      <c r="D95" s="105" t="str">
        <f>'2. Análisis y Diagnóstico D5'!D10</f>
        <v>Media</v>
      </c>
      <c r="E95" s="108">
        <f>'2. Análisis y Diagnóstico D5'!J10</f>
        <v>0</v>
      </c>
      <c r="F95" s="112">
        <f t="shared" si="2"/>
        <v>0</v>
      </c>
      <c r="G95" s="107">
        <f t="shared" si="3"/>
        <v>5</v>
      </c>
      <c r="H95" s="1"/>
      <c r="I95" s="1"/>
    </row>
    <row r="96" spans="1:9" ht="37.5" customHeight="1">
      <c r="A96" s="2"/>
      <c r="B96" s="110" t="s">
        <v>276</v>
      </c>
      <c r="C96" s="202" t="str">
        <f>'2. Análisis y Diagnóstico D5'!C11</f>
        <v> ¿Cómo se materializa la transparencia y la publicación de los gastos municipales?                                 </v>
      </c>
      <c r="D96" s="105" t="str">
        <f>'2. Análisis y Diagnóstico D5'!D11</f>
        <v>Media</v>
      </c>
      <c r="E96" s="108">
        <f>'2. Análisis y Diagnóstico D5'!J11</f>
        <v>0</v>
      </c>
      <c r="F96" s="112">
        <f t="shared" si="2"/>
        <v>0</v>
      </c>
      <c r="G96" s="107">
        <f t="shared" si="3"/>
        <v>5</v>
      </c>
      <c r="H96" s="1"/>
      <c r="I96" s="1"/>
    </row>
    <row r="97" spans="1:9" ht="45.75" customHeight="1">
      <c r="A97" s="2"/>
      <c r="B97" s="110" t="s">
        <v>277</v>
      </c>
      <c r="C97" s="202" t="str">
        <f>'2. Análisis y Diagnóstico D5'!C12</f>
        <v> ¿Cómo se articula la participación ciudadana en la prestación de los servicios públicos?                                       </v>
      </c>
      <c r="D97" s="105" t="str">
        <f>'2. Análisis y Diagnóstico D5'!D12</f>
        <v>Media</v>
      </c>
      <c r="E97" s="108">
        <f>'2. Análisis y Diagnóstico D5'!J12</f>
        <v>0</v>
      </c>
      <c r="F97" s="112">
        <f t="shared" si="2"/>
        <v>0</v>
      </c>
      <c r="G97" s="107">
        <f t="shared" si="3"/>
        <v>5</v>
      </c>
      <c r="H97" s="1"/>
      <c r="I97" s="1"/>
    </row>
    <row r="98" spans="1:9" ht="37.5" customHeight="1">
      <c r="A98" s="2"/>
      <c r="B98" s="110" t="s">
        <v>278</v>
      </c>
      <c r="C98" s="202" t="str">
        <f>'2. Análisis y Diagnóstico D5'!C13</f>
        <v>¿Se fomenta una cultura de la pluralidad y/o diversidad?</v>
      </c>
      <c r="D98" s="105" t="str">
        <f>'2. Análisis y Diagnóstico D5'!D13</f>
        <v>Media</v>
      </c>
      <c r="E98" s="108">
        <f>'2. Análisis y Diagnóstico D5'!J13</f>
        <v>0</v>
      </c>
      <c r="F98" s="112">
        <f t="shared" si="2"/>
        <v>0</v>
      </c>
      <c r="G98" s="107">
        <f t="shared" si="3"/>
        <v>5</v>
      </c>
      <c r="H98" s="1"/>
      <c r="I98" s="1"/>
    </row>
    <row r="99" spans="1:9" ht="30" customHeight="1">
      <c r="A99" s="2"/>
      <c r="B99" s="96" t="s">
        <v>120</v>
      </c>
      <c r="C99" s="97" t="s">
        <v>121</v>
      </c>
      <c r="D99" s="97"/>
      <c r="E99" s="121">
        <f>F99/G99</f>
        <v>0</v>
      </c>
      <c r="F99" s="99">
        <f>F100+F105+F110+F114+F117</f>
        <v>0</v>
      </c>
      <c r="G99" s="99">
        <f>G100+G105+G110+G114+G117</f>
        <v>290</v>
      </c>
      <c r="H99" s="1"/>
      <c r="I99" s="1"/>
    </row>
    <row r="100" spans="1:9" ht="30" customHeight="1">
      <c r="A100" s="2"/>
      <c r="B100" s="100" t="s">
        <v>122</v>
      </c>
      <c r="C100" s="122" t="str">
        <f>'2. Análisis y Diagnóstico E1'!C7:E7</f>
        <v>EFECTO SOCIAL. Fomento de los valores éticos.</v>
      </c>
      <c r="D100" s="122"/>
      <c r="E100" s="123">
        <f>IF(G100&lt;&gt;0,ROUND(SUM(F101:F104)/G100,1),"-")</f>
        <v>0</v>
      </c>
      <c r="F100" s="103">
        <f>E100*G100</f>
        <v>0</v>
      </c>
      <c r="G100" s="103">
        <v>90</v>
      </c>
      <c r="H100" s="1"/>
      <c r="I100" s="1"/>
    </row>
    <row r="101" spans="1:9" ht="67.5" customHeight="1">
      <c r="A101" s="2"/>
      <c r="B101" s="104" t="s">
        <v>123</v>
      </c>
      <c r="C101" s="202" t="str">
        <f>'2. Análisis y Diagnóstico E1'!C8</f>
        <v> ¿Qué campañas realizan para impulsar la aplicación y desarrollo de los Derechos Humanos?                                       </v>
      </c>
      <c r="D101" s="124" t="str">
        <f>'2. Análisis y Diagnóstico E1'!D8</f>
        <v>Media</v>
      </c>
      <c r="E101" s="108">
        <f>'2. Análisis y Diagnóstico E1'!J8</f>
        <v>0</v>
      </c>
      <c r="F101" s="107">
        <f>G101*E101</f>
        <v>0</v>
      </c>
      <c r="G101" s="107">
        <f>$G$100*VLOOKUP(D101,$C$151:$D$154,2)/(VLOOKUP(D$70,$C$151:$D$154,2)+VLOOKUP(D$71,$C$151:$D$154,2)+VLOOKUP(D$72,$C$151:$D$154,2)+VLOOKUP(D$73,$C$151:$D$154,2))</f>
        <v>22.5</v>
      </c>
      <c r="H101" s="1"/>
      <c r="I101" s="1"/>
    </row>
    <row r="102" spans="1:9" ht="52.5" customHeight="1">
      <c r="A102" s="2"/>
      <c r="B102" s="110" t="s">
        <v>124</v>
      </c>
      <c r="C102" s="202" t="str">
        <f>'2. Análisis y Diagnóstico E1'!C9</f>
        <v> ¿Tienen creadas plataformas contra la discriminación social?                                        </v>
      </c>
      <c r="D102" s="124" t="str">
        <f>'2. Análisis y Diagnóstico E1'!D9</f>
        <v>Media</v>
      </c>
      <c r="E102" s="108">
        <f>'2. Análisis y Diagnóstico E1'!J9</f>
        <v>0</v>
      </c>
      <c r="F102" s="112">
        <f>G102*E102</f>
        <v>0</v>
      </c>
      <c r="G102" s="107">
        <f>$G$100*VLOOKUP(D102,$C$151:$D$154,2)/(VLOOKUP(D$70,$C$151:$D$154,2)+VLOOKUP(D$71,$C$151:$D$154,2)+VLOOKUP(D$72,$C$151:$D$154,2)+VLOOKUP(D$73,$C$151:$D$154,2))</f>
        <v>22.5</v>
      </c>
      <c r="H102" s="1"/>
      <c r="I102" s="1"/>
    </row>
    <row r="103" spans="1:9" ht="52.5" customHeight="1">
      <c r="A103" s="2"/>
      <c r="B103" s="110" t="s">
        <v>285</v>
      </c>
      <c r="C103" s="202" t="str">
        <f>'2. Análisis y Diagnóstico E1'!C10</f>
        <v> ¿Realizan apoyo y potenciación de proyectos sociales e innovadores a favor de la participación?                              </v>
      </c>
      <c r="D103" s="124" t="str">
        <f>'2. Análisis y Diagnóstico E1'!D10</f>
        <v>Media</v>
      </c>
      <c r="E103" s="108">
        <f>'2. Análisis y Diagnóstico E1'!J10</f>
        <v>0</v>
      </c>
      <c r="F103" s="112">
        <f>G103*E103</f>
        <v>0</v>
      </c>
      <c r="G103" s="107">
        <f>$G$100*VLOOKUP(D103,$C$151:$D$154,2)/(VLOOKUP(D$70,$C$151:$D$154,2)+VLOOKUP(D$71,$C$151:$D$154,2)+VLOOKUP(D$72,$C$151:$D$154,2)+VLOOKUP(D$73,$C$151:$D$154,2))</f>
        <v>22.5</v>
      </c>
      <c r="H103" s="1"/>
      <c r="I103" s="1"/>
    </row>
    <row r="104" spans="1:9" ht="52.5" customHeight="1">
      <c r="A104" s="2"/>
      <c r="B104" s="110" t="s">
        <v>286</v>
      </c>
      <c r="C104" s="202" t="str">
        <f>'2. Análisis y Diagnóstico E1'!C11</f>
        <v>¿Urbanismo solidario?                      </v>
      </c>
      <c r="D104" s="124" t="str">
        <f>'2. Análisis y Diagnóstico E1'!D11</f>
        <v>Media</v>
      </c>
      <c r="E104" s="108">
        <f>'2. Análisis y Diagnóstico E1'!J11</f>
        <v>0</v>
      </c>
      <c r="F104" s="112">
        <f>G104*E104</f>
        <v>0</v>
      </c>
      <c r="G104" s="107">
        <f>$G$100*VLOOKUP(D104,$C$151:$D$154,2)/(VLOOKUP(D$70,$C$151:$D$154,2)+VLOOKUP(D$71,$C$151:$D$154,2)+VLOOKUP(D$72,$C$151:$D$154,2)+VLOOKUP(D$73,$C$151:$D$154,2))</f>
        <v>22.5</v>
      </c>
      <c r="H104" s="1"/>
      <c r="I104" s="1"/>
    </row>
    <row r="105" spans="1:9" ht="30" customHeight="1">
      <c r="A105" s="2"/>
      <c r="B105" s="100" t="s">
        <v>125</v>
      </c>
      <c r="C105" s="122" t="str">
        <f>'2. Análisis y Diagnóstico E2'!C7:F7</f>
        <v>CREACIÓN DE REDES CON OTROS AGENTES DENTRO Y FUERA DEL MUNICIPIO.</v>
      </c>
      <c r="D105" s="122"/>
      <c r="E105" s="120">
        <f>IF(G105&lt;&gt;0,ROUND(SUM(F106:F109)/G105,1),"-")</f>
        <v>0</v>
      </c>
      <c r="F105" s="103">
        <f>E105*G105</f>
        <v>0</v>
      </c>
      <c r="G105" s="103">
        <v>40</v>
      </c>
      <c r="H105" s="1"/>
      <c r="I105" s="1"/>
    </row>
    <row r="106" spans="1:9" ht="45.75" customHeight="1">
      <c r="A106" s="2"/>
      <c r="B106" s="20" t="s">
        <v>126</v>
      </c>
      <c r="C106" s="221" t="str">
        <f>'2. Análisis y Diagnóstico E2'!C8</f>
        <v> ¿Se mancomunan esfuerzos entre los municipios cercanos para fomentar la dignidad humana?                                      </v>
      </c>
      <c r="D106" s="125" t="str">
        <f>'2. Análisis y Diagnóstico E2'!D8</f>
        <v>Media</v>
      </c>
      <c r="E106" s="108">
        <f>'2. Análisis y Diagnóstico E2'!J8</f>
        <v>0</v>
      </c>
      <c r="F106" s="107">
        <f>G106*E106</f>
        <v>0</v>
      </c>
      <c r="G106" s="107">
        <f>$G$105*VLOOKUP(D106,$C$151:$D$154,2)/(VLOOKUP(D$70,$C$151:$D$154,2)+VLOOKUP(D$71,$C$151:$D$154,2)+VLOOKUP(D$72,$C$151:$D$154,2)+VLOOKUP(D$73,$C$151:$D$154,2))</f>
        <v>10</v>
      </c>
      <c r="H106" s="1"/>
      <c r="I106" s="1"/>
    </row>
    <row r="107" spans="1:9" ht="48.75" customHeight="1">
      <c r="A107" s="2"/>
      <c r="B107" s="19" t="s">
        <v>127</v>
      </c>
      <c r="C107" s="221" t="str">
        <f>'2. Análisis y Diagnóstico E2'!C9</f>
        <v> ¿Cómo es la relación con el sistema asociativo que trabaja con los sectores más discriminados de la sociedad?     </v>
      </c>
      <c r="D107" s="125" t="str">
        <f>'2. Análisis y Diagnóstico E2'!D9</f>
        <v>Media</v>
      </c>
      <c r="E107" s="108">
        <f>'2. Análisis y Diagnóstico E2'!J9</f>
        <v>0</v>
      </c>
      <c r="F107" s="109">
        <f>G107*E107</f>
        <v>0</v>
      </c>
      <c r="G107" s="107">
        <f>$G$105*VLOOKUP(D107,$C$151:$D$154,2)/(VLOOKUP(D$70,$C$151:$D$154,2)+VLOOKUP(D$71,$C$151:$D$154,2)+VLOOKUP(D$72,$C$151:$D$154,2)+VLOOKUP(D$73,$C$151:$D$154,2))</f>
        <v>10</v>
      </c>
      <c r="H107" s="1"/>
      <c r="I107" s="1"/>
    </row>
    <row r="108" spans="1:9" ht="34.5" customHeight="1">
      <c r="A108" s="2"/>
      <c r="B108" s="113" t="s">
        <v>128</v>
      </c>
      <c r="C108" s="221" t="str">
        <f>'2. Análisis y Diagnóstico E2'!C10</f>
        <v> ¿Cómo se relacionan los ayuntamientos con asociaciones especializadas?                                  </v>
      </c>
      <c r="D108" s="125" t="str">
        <f>'2. Análisis y Diagnóstico E2'!D10</f>
        <v>Media</v>
      </c>
      <c r="E108" s="108">
        <f>'2. Análisis y Diagnóstico E2'!J10</f>
        <v>0</v>
      </c>
      <c r="F108" s="112">
        <f>G108*E108</f>
        <v>0</v>
      </c>
      <c r="G108" s="107">
        <f>$G$105*VLOOKUP(D108,$C$151:$D$154,2)/(VLOOKUP(D$70,$C$151:$D$154,2)+VLOOKUP(D$71,$C$151:$D$154,2)+VLOOKUP(D$72,$C$151:$D$154,2)+VLOOKUP(D$73,$C$151:$D$154,2))</f>
        <v>10</v>
      </c>
      <c r="H108" s="1"/>
      <c r="I108" s="1"/>
    </row>
    <row r="109" spans="1:9" ht="39.75" customHeight="1">
      <c r="A109" s="2"/>
      <c r="B109" s="113" t="s">
        <v>287</v>
      </c>
      <c r="C109" s="221" t="str">
        <f>'2. Análisis y Diagnóstico E2'!C11</f>
        <v>¿Se fomenta la creación de redes vecinales para impulsar la solidaridad?</v>
      </c>
      <c r="D109" s="125" t="str">
        <f>'2. Análisis y Diagnóstico E2'!D11</f>
        <v>Media</v>
      </c>
      <c r="E109" s="108">
        <f>'2. Análisis y Diagnóstico E2'!J11</f>
        <v>0</v>
      </c>
      <c r="F109" s="112">
        <f>G109*E109</f>
        <v>0</v>
      </c>
      <c r="G109" s="107">
        <f>$G$105*VLOOKUP(D109,$C$151:$D$154,2)/(VLOOKUP(D$70,$C$151:$D$154,2)+VLOOKUP(D$71,$C$151:$D$154,2)+VLOOKUP(D$72,$C$151:$D$154,2)+VLOOKUP(D$73,$C$151:$D$154,2))</f>
        <v>10</v>
      </c>
      <c r="H109" s="1"/>
      <c r="I109" s="1"/>
    </row>
    <row r="110" spans="1:9" ht="27" customHeight="1">
      <c r="A110" s="2"/>
      <c r="B110" s="100" t="s">
        <v>129</v>
      </c>
      <c r="C110" s="101" t="s">
        <v>130</v>
      </c>
      <c r="D110" s="101"/>
      <c r="E110" s="120">
        <f>IF(G110&lt;&gt;0,ROUND(SUM(F111:F113)/G110,1),"-")</f>
        <v>0</v>
      </c>
      <c r="F110" s="103">
        <f>E110*G110</f>
        <v>0</v>
      </c>
      <c r="G110" s="103">
        <v>70</v>
      </c>
      <c r="H110" s="1"/>
      <c r="I110" s="1"/>
    </row>
    <row r="111" spans="1:9" ht="42.75">
      <c r="A111" s="2"/>
      <c r="B111" s="20" t="s">
        <v>143</v>
      </c>
      <c r="C111" s="104" t="str">
        <f>'2. Análisis y Diagnóstico E3'!C8</f>
        <v> ¿Se mancomunan los esfuerzos para un programa de apoyo sostenible de los espacios ecológicos municipales?                </v>
      </c>
      <c r="D111" s="105" t="str">
        <f>'2. Análisis y Diagnóstico E3'!D8</f>
        <v>Media</v>
      </c>
      <c r="E111" s="108">
        <f>'2. Análisis y Diagnóstico E3'!J8</f>
        <v>0</v>
      </c>
      <c r="F111" s="107">
        <f>G111*E111</f>
        <v>0</v>
      </c>
      <c r="G111" s="107">
        <f>$G$110*VLOOKUP(D111,$C$151:$D$154,2)/(VLOOKUP(D$111,$C$151:$D$154,2)+VLOOKUP(D$112,$C$151:$D$154,2)+VLOOKUP(D$113,$C$151:$D$154,2))</f>
        <v>23.333333333333332</v>
      </c>
      <c r="H111" s="1"/>
      <c r="I111" s="1"/>
    </row>
    <row r="112" spans="1:9" ht="58.5" customHeight="1">
      <c r="A112" s="2"/>
      <c r="B112" s="19" t="s">
        <v>144</v>
      </c>
      <c r="C112" s="104" t="str">
        <f>'2. Análisis y Diagnóstico E3'!C9</f>
        <v> ¿Cómo se fomenta el ahorro energético en el municipio?                                    </v>
      </c>
      <c r="D112" s="105" t="str">
        <f>'2. Análisis y Diagnóstico E3'!D9</f>
        <v>Media</v>
      </c>
      <c r="E112" s="108">
        <f>'2. Análisis y Diagnóstico E3'!J9</f>
        <v>0</v>
      </c>
      <c r="F112" s="109">
        <f>G112*E112</f>
        <v>0</v>
      </c>
      <c r="G112" s="109">
        <f>$G$110*VLOOKUP(D112,$C$151:$D$154,2)/(VLOOKUP(D$111,$C$151:$D$154,2)+VLOOKUP(D$112,$C$151:$D$154,2)+VLOOKUP(D$113,$C$151:$D$154,2))</f>
        <v>23.333333333333332</v>
      </c>
      <c r="H112" s="1"/>
      <c r="I112" s="1"/>
    </row>
    <row r="113" spans="1:9" ht="30" customHeight="1">
      <c r="A113" s="2"/>
      <c r="B113" s="113" t="s">
        <v>131</v>
      </c>
      <c r="C113" s="104" t="str">
        <f>'2. Análisis y Diagnóstico E3'!C10</f>
        <v> ¿Se fomentan de forma sostenible las vías verdes?                         </v>
      </c>
      <c r="D113" s="105" t="str">
        <f>'2. Análisis y Diagnóstico E3'!D10</f>
        <v>Media</v>
      </c>
      <c r="E113" s="108">
        <f>'2. Análisis y Diagnóstico E3'!J10</f>
        <v>0</v>
      </c>
      <c r="F113" s="112">
        <f>G113*E113</f>
        <v>0</v>
      </c>
      <c r="G113" s="112">
        <f>$G$110*VLOOKUP(D113,$C$151:$D$154,2)/(VLOOKUP(D$111,$C$151:$D$154,2)+VLOOKUP(D$112,$C$151:$D$154,2)+VLOOKUP(D$113,$C$151:$D$154,2))</f>
        <v>23.333333333333332</v>
      </c>
      <c r="H113" s="1"/>
      <c r="I113" s="1"/>
    </row>
    <row r="114" spans="1:9" ht="30" customHeight="1">
      <c r="A114" s="2"/>
      <c r="B114" s="100" t="s">
        <v>132</v>
      </c>
      <c r="C114" s="101" t="s">
        <v>289</v>
      </c>
      <c r="D114" s="101"/>
      <c r="E114" s="120">
        <f>IF(G114&lt;&gt;0,ROUND(SUM(F115:F116)/G114,1),"-")</f>
        <v>0</v>
      </c>
      <c r="F114" s="103">
        <f>IF('1. General'!$C$11=1,0,E114*G114)</f>
        <v>0</v>
      </c>
      <c r="G114" s="103">
        <f>IF('1. General'!C11=1,0,60)</f>
        <v>60</v>
      </c>
      <c r="H114" s="1"/>
      <c r="I114" s="1"/>
    </row>
    <row r="115" spans="1:9" ht="30" customHeight="1">
      <c r="A115" s="2"/>
      <c r="B115" s="20" t="s">
        <v>133</v>
      </c>
      <c r="C115" s="202" t="str">
        <f>'2. Análisis y Diagnóstico E4'!C8</f>
        <v> ¿Existe un Plan de amortización de la Deuda municipall?                                    </v>
      </c>
      <c r="D115" s="124" t="str">
        <f>'2. Análisis y Diagnóstico E4'!D8</f>
        <v>Media</v>
      </c>
      <c r="E115" s="108">
        <f>'2. Análisis y Diagnóstico E4'!J8</f>
        <v>0</v>
      </c>
      <c r="F115" s="107">
        <f>G115*E115</f>
        <v>0</v>
      </c>
      <c r="G115" s="107">
        <f>$G$114*VLOOKUP(D115,$C$151:$D$154,2)/(VLOOKUP(D$88,$C$151:$D$154,2)+VLOOKUP(D$89,$C$151:$D$154,2))</f>
        <v>30</v>
      </c>
      <c r="H115" s="1"/>
      <c r="I115" s="1"/>
    </row>
    <row r="116" spans="1:9" ht="34.5" customHeight="1">
      <c r="A116" s="2"/>
      <c r="B116" s="20" t="s">
        <v>134</v>
      </c>
      <c r="C116" s="202" t="str">
        <f>'2. Análisis y Diagnóstico E4'!C9</f>
        <v> ¿Presupuesto municipal sostenible?                        </v>
      </c>
      <c r="D116" s="124" t="str">
        <f>'2. Análisis y Diagnóstico E4'!D9</f>
        <v>Media</v>
      </c>
      <c r="E116" s="108">
        <f>'2. Análisis y Diagnóstico E4'!J9</f>
        <v>0</v>
      </c>
      <c r="F116" s="107">
        <f>G116*E116</f>
        <v>0</v>
      </c>
      <c r="G116" s="107">
        <f>$G$114*VLOOKUP(D116,$C$151:$D$154,2)/(VLOOKUP(D$88,$C$151:$D$154,2)+VLOOKUP(D$89,$C$151:$D$154,2))</f>
        <v>30</v>
      </c>
      <c r="H116" s="1"/>
      <c r="I116" s="1"/>
    </row>
    <row r="117" spans="1:9" ht="30" customHeight="1">
      <c r="A117" s="2"/>
      <c r="B117" s="100" t="s">
        <v>135</v>
      </c>
      <c r="C117" s="101" t="s">
        <v>145</v>
      </c>
      <c r="D117" s="101"/>
      <c r="E117" s="120">
        <f>IF(G117&lt;&gt;0,ROUND(SUM(F118:F118)/G117,1),"-")</f>
        <v>0</v>
      </c>
      <c r="F117" s="103">
        <f>E117*G117</f>
        <v>0</v>
      </c>
      <c r="G117" s="103">
        <v>30</v>
      </c>
      <c r="H117" s="1"/>
      <c r="I117" s="1"/>
    </row>
    <row r="118" spans="1:9" ht="39.75" customHeight="1">
      <c r="A118" s="2"/>
      <c r="B118" s="20" t="s">
        <v>136</v>
      </c>
      <c r="C118" s="202" t="str">
        <f>'2. Análisis y Diagnóstico E5'!C8</f>
        <v> ¿Encuesta del Producto Interior de la Felicidad (PIF) de la ciudadanía con carácter bianual?                                     </v>
      </c>
      <c r="D118" s="124" t="str">
        <f>'2. Análisis y Diagnóstico E5'!D8</f>
        <v>Media</v>
      </c>
      <c r="E118" s="108">
        <f>'2. Análisis y Diagnóstico E5'!J8</f>
        <v>0</v>
      </c>
      <c r="F118" s="107">
        <f>G118*E118</f>
        <v>0</v>
      </c>
      <c r="G118" s="112">
        <f>$G$117*VLOOKUP(D118,$C$151:$D$154,2)/(VLOOKUP(D$118,$C$151:$D$154,2))</f>
        <v>30</v>
      </c>
      <c r="H118" s="1"/>
      <c r="I118" s="1"/>
    </row>
    <row r="119" spans="1:9" ht="30" customHeight="1">
      <c r="A119" s="2"/>
      <c r="B119" s="96" t="s">
        <v>146</v>
      </c>
      <c r="C119" s="97" t="s">
        <v>147</v>
      </c>
      <c r="D119" s="97"/>
      <c r="E119" s="121"/>
      <c r="F119" s="99">
        <f>F120+F124+F128+F132+F137</f>
        <v>0</v>
      </c>
      <c r="G119" s="99">
        <f>G120+G124+G128+G132+G137</f>
        <v>-2600</v>
      </c>
      <c r="H119" s="1"/>
      <c r="I119" s="1"/>
    </row>
    <row r="120" spans="1:9" ht="30" customHeight="1">
      <c r="A120" s="2"/>
      <c r="B120" s="100" t="s">
        <v>148</v>
      </c>
      <c r="C120" s="122" t="s">
        <v>149</v>
      </c>
      <c r="D120" s="122"/>
      <c r="E120" s="123"/>
      <c r="F120" s="103">
        <f>SUM(F121:F123)</f>
        <v>0</v>
      </c>
      <c r="G120" s="103">
        <f>SUM(G121:G123)</f>
        <v>-550</v>
      </c>
      <c r="H120" s="1"/>
      <c r="I120" s="1"/>
    </row>
    <row r="121" spans="1:9" ht="30" customHeight="1">
      <c r="A121" s="2"/>
      <c r="B121" s="20" t="s">
        <v>150</v>
      </c>
      <c r="C121" s="126" t="s">
        <v>151</v>
      </c>
      <c r="D121" s="126"/>
      <c r="E121" s="108">
        <v>0</v>
      </c>
      <c r="F121" s="127">
        <f>G121*E121</f>
        <v>0</v>
      </c>
      <c r="G121" s="127">
        <v>-200</v>
      </c>
      <c r="H121" s="1"/>
      <c r="I121" s="1"/>
    </row>
    <row r="122" spans="1:9" ht="30" customHeight="1">
      <c r="A122" s="2"/>
      <c r="B122" s="19" t="s">
        <v>152</v>
      </c>
      <c r="C122" s="128" t="s">
        <v>153</v>
      </c>
      <c r="D122" s="128"/>
      <c r="E122" s="108">
        <v>0</v>
      </c>
      <c r="F122" s="129">
        <f>G122*E122</f>
        <v>0</v>
      </c>
      <c r="G122" s="129">
        <v>-200</v>
      </c>
      <c r="H122" s="1"/>
      <c r="I122" s="1"/>
    </row>
    <row r="123" spans="1:9" ht="30" customHeight="1">
      <c r="A123" s="2"/>
      <c r="B123" s="113" t="s">
        <v>154</v>
      </c>
      <c r="C123" s="130" t="s">
        <v>155</v>
      </c>
      <c r="D123" s="130"/>
      <c r="E123" s="108">
        <v>0</v>
      </c>
      <c r="F123" s="131">
        <f>G123*E123</f>
        <v>0</v>
      </c>
      <c r="G123" s="131">
        <v>-150</v>
      </c>
      <c r="H123" s="1"/>
      <c r="I123" s="1"/>
    </row>
    <row r="124" spans="1:9" ht="30" customHeight="1">
      <c r="A124" s="2"/>
      <c r="B124" s="100" t="s">
        <v>156</v>
      </c>
      <c r="C124" s="122" t="s">
        <v>157</v>
      </c>
      <c r="D124" s="122"/>
      <c r="E124" s="132"/>
      <c r="F124" s="103">
        <f>SUM(F125:F127)</f>
        <v>0</v>
      </c>
      <c r="G124" s="103">
        <f>SUM(G125:G127)</f>
        <v>-500</v>
      </c>
      <c r="H124" s="1"/>
      <c r="I124" s="1"/>
    </row>
    <row r="125" spans="1:9" ht="30" customHeight="1">
      <c r="A125" s="2"/>
      <c r="B125" s="20" t="s">
        <v>158</v>
      </c>
      <c r="C125" s="133" t="s">
        <v>159</v>
      </c>
      <c r="D125" s="133"/>
      <c r="E125" s="108">
        <v>0</v>
      </c>
      <c r="F125" s="127">
        <f>G125*E125</f>
        <v>0</v>
      </c>
      <c r="G125" s="127">
        <v>-200</v>
      </c>
      <c r="H125" s="1"/>
      <c r="I125" s="1"/>
    </row>
    <row r="126" spans="1:9" ht="30" customHeight="1">
      <c r="A126" s="2"/>
      <c r="B126" s="19" t="s">
        <v>160</v>
      </c>
      <c r="C126" s="134" t="s">
        <v>161</v>
      </c>
      <c r="D126" s="134"/>
      <c r="E126" s="108">
        <v>0</v>
      </c>
      <c r="F126" s="129">
        <f>G126*E126</f>
        <v>0</v>
      </c>
      <c r="G126" s="129">
        <v>-100</v>
      </c>
      <c r="H126" s="1"/>
      <c r="I126" s="1"/>
    </row>
    <row r="127" spans="1:9" ht="30" customHeight="1">
      <c r="A127" s="2"/>
      <c r="B127" s="113" t="s">
        <v>162</v>
      </c>
      <c r="C127" s="135" t="s">
        <v>163</v>
      </c>
      <c r="D127" s="135"/>
      <c r="E127" s="108">
        <v>0</v>
      </c>
      <c r="F127" s="131">
        <f>G127*E127</f>
        <v>0</v>
      </c>
      <c r="G127" s="131">
        <v>-200</v>
      </c>
      <c r="H127" s="1"/>
      <c r="I127" s="1"/>
    </row>
    <row r="128" spans="1:9" ht="30" customHeight="1">
      <c r="A128" s="2"/>
      <c r="B128" s="100" t="s">
        <v>164</v>
      </c>
      <c r="C128" s="101" t="s">
        <v>165</v>
      </c>
      <c r="D128" s="101"/>
      <c r="E128" s="132"/>
      <c r="F128" s="103">
        <f>SUM(F129:F131)</f>
        <v>0</v>
      </c>
      <c r="G128" s="103">
        <f>SUM(G129:G131)</f>
        <v>-450</v>
      </c>
      <c r="H128" s="1"/>
      <c r="I128" s="1"/>
    </row>
    <row r="129" spans="1:9" ht="30" customHeight="1">
      <c r="A129" s="2"/>
      <c r="B129" s="20" t="s">
        <v>166</v>
      </c>
      <c r="C129" s="126" t="s">
        <v>167</v>
      </c>
      <c r="D129" s="126"/>
      <c r="E129" s="108">
        <v>0</v>
      </c>
      <c r="F129" s="127">
        <f>G129*E129</f>
        <v>0</v>
      </c>
      <c r="G129" s="127">
        <v>-200</v>
      </c>
      <c r="H129" s="1"/>
      <c r="I129" s="1"/>
    </row>
    <row r="130" spans="1:9" ht="30" customHeight="1">
      <c r="A130" s="2"/>
      <c r="B130" s="19" t="s">
        <v>168</v>
      </c>
      <c r="C130" s="128" t="s">
        <v>169</v>
      </c>
      <c r="D130" s="128"/>
      <c r="E130" s="108">
        <v>0</v>
      </c>
      <c r="F130" s="129">
        <f>G130*E130</f>
        <v>0</v>
      </c>
      <c r="G130" s="129">
        <v>-150</v>
      </c>
      <c r="H130" s="1"/>
      <c r="I130" s="1"/>
    </row>
    <row r="131" spans="1:9" ht="30" customHeight="1">
      <c r="A131" s="2"/>
      <c r="B131" s="113" t="s">
        <v>170</v>
      </c>
      <c r="C131" s="130" t="s">
        <v>171</v>
      </c>
      <c r="D131" s="130"/>
      <c r="E131" s="108">
        <v>0</v>
      </c>
      <c r="F131" s="131">
        <f>G131*E131</f>
        <v>0</v>
      </c>
      <c r="G131" s="131">
        <v>-100</v>
      </c>
      <c r="H131" s="1"/>
      <c r="I131" s="1"/>
    </row>
    <row r="132" spans="1:9" ht="30" customHeight="1">
      <c r="A132" s="2"/>
      <c r="B132" s="100" t="s">
        <v>172</v>
      </c>
      <c r="C132" s="122" t="s">
        <v>173</v>
      </c>
      <c r="D132" s="122"/>
      <c r="E132" s="132"/>
      <c r="F132" s="103">
        <f>SUM(F133:F136)</f>
        <v>0</v>
      </c>
      <c r="G132" s="103">
        <f>SUM(G133:G136)</f>
        <v>-550</v>
      </c>
      <c r="H132" s="1"/>
      <c r="I132" s="1"/>
    </row>
    <row r="134" spans="1:9" ht="30" customHeight="1">
      <c r="A134" s="2"/>
      <c r="B134" s="19" t="s">
        <v>174</v>
      </c>
      <c r="C134" s="128" t="s">
        <v>175</v>
      </c>
      <c r="D134" s="128"/>
      <c r="E134" s="108">
        <v>0</v>
      </c>
      <c r="F134" s="129">
        <f>G134*E134</f>
        <v>0</v>
      </c>
      <c r="G134" s="129">
        <v>-150</v>
      </c>
      <c r="H134" s="1"/>
      <c r="I134" s="1"/>
    </row>
    <row r="135" spans="1:9" ht="30" customHeight="1">
      <c r="A135" s="2"/>
      <c r="B135" s="19" t="s">
        <v>176</v>
      </c>
      <c r="C135" s="128" t="s">
        <v>177</v>
      </c>
      <c r="D135" s="128"/>
      <c r="E135" s="108">
        <v>0</v>
      </c>
      <c r="F135" s="129">
        <f>G135*E135</f>
        <v>0</v>
      </c>
      <c r="G135" s="129">
        <v>-200</v>
      </c>
      <c r="H135" s="1"/>
      <c r="I135" s="1"/>
    </row>
    <row r="136" spans="1:9" ht="30" customHeight="1">
      <c r="A136" s="2"/>
      <c r="B136" s="113" t="s">
        <v>178</v>
      </c>
      <c r="C136" s="130" t="s">
        <v>179</v>
      </c>
      <c r="D136" s="130"/>
      <c r="E136" s="108">
        <v>0</v>
      </c>
      <c r="F136" s="131">
        <f>G136*E136</f>
        <v>0</v>
      </c>
      <c r="G136" s="131">
        <v>-200</v>
      </c>
      <c r="H136" s="1"/>
      <c r="I136" s="1"/>
    </row>
    <row r="137" spans="1:9" ht="30" customHeight="1">
      <c r="A137" s="2"/>
      <c r="B137" s="100" t="s">
        <v>180</v>
      </c>
      <c r="C137" s="122" t="s">
        <v>181</v>
      </c>
      <c r="D137" s="122"/>
      <c r="E137" s="132"/>
      <c r="F137" s="103">
        <f>SUM(F138:F140)</f>
        <v>0</v>
      </c>
      <c r="G137" s="103">
        <f>SUM(G138:G141)</f>
        <v>-550</v>
      </c>
      <c r="H137" s="1"/>
      <c r="I137" s="1"/>
    </row>
    <row r="138" spans="1:9" ht="30" customHeight="1">
      <c r="A138" s="2"/>
      <c r="B138" s="20" t="s">
        <v>182</v>
      </c>
      <c r="C138" s="126" t="s">
        <v>183</v>
      </c>
      <c r="D138" s="126"/>
      <c r="E138" s="108">
        <v>0</v>
      </c>
      <c r="F138" s="127">
        <f>G138*E138</f>
        <v>0</v>
      </c>
      <c r="G138" s="127">
        <v>-100</v>
      </c>
      <c r="H138" s="1"/>
      <c r="I138" s="1"/>
    </row>
    <row r="139" spans="1:9" ht="30" customHeight="1">
      <c r="A139" s="2"/>
      <c r="B139" s="19" t="s">
        <v>184</v>
      </c>
      <c r="C139" s="128" t="s">
        <v>185</v>
      </c>
      <c r="D139" s="128"/>
      <c r="E139" s="108">
        <v>0</v>
      </c>
      <c r="F139" s="129">
        <f>G139*E139</f>
        <v>0</v>
      </c>
      <c r="G139" s="129">
        <v>-150</v>
      </c>
      <c r="H139" s="1"/>
      <c r="I139" s="1"/>
    </row>
    <row r="140" spans="1:9" ht="37.5" customHeight="1">
      <c r="A140" s="2"/>
      <c r="B140" s="19" t="s">
        <v>186</v>
      </c>
      <c r="C140" s="128" t="s">
        <v>187</v>
      </c>
      <c r="D140" s="128"/>
      <c r="E140" s="108">
        <v>0</v>
      </c>
      <c r="F140" s="129">
        <f>G140*E140</f>
        <v>0</v>
      </c>
      <c r="G140" s="129">
        <v>-200</v>
      </c>
      <c r="H140" s="1"/>
      <c r="I140" s="1"/>
    </row>
    <row r="141" spans="1:9" ht="30" customHeight="1">
      <c r="A141" s="2"/>
      <c r="B141" s="19" t="s">
        <v>188</v>
      </c>
      <c r="C141" s="128" t="s">
        <v>189</v>
      </c>
      <c r="D141" s="128"/>
      <c r="E141" s="108">
        <v>0</v>
      </c>
      <c r="F141" s="129">
        <f>G141*E141</f>
        <v>0</v>
      </c>
      <c r="G141" s="129">
        <v>-100</v>
      </c>
      <c r="H141" s="1"/>
      <c r="I141" s="1"/>
    </row>
    <row r="142" spans="1:9" ht="14.25">
      <c r="A142" s="2"/>
      <c r="B142" s="14"/>
      <c r="C142" s="23"/>
      <c r="D142" s="88"/>
      <c r="E142" s="88"/>
      <c r="F142" s="89"/>
      <c r="G142" s="90"/>
      <c r="H142" s="1"/>
      <c r="I142" s="1"/>
    </row>
    <row r="143" spans="1:9" ht="14.25" customHeight="1">
      <c r="A143" s="2"/>
      <c r="B143" s="136" t="s">
        <v>190</v>
      </c>
      <c r="C143" s="136"/>
      <c r="D143" s="136"/>
      <c r="E143" s="137">
        <f>G4</f>
        <v>0</v>
      </c>
      <c r="F143" s="138">
        <f>H4</f>
        <v>0</v>
      </c>
      <c r="G143" s="138">
        <f>I4</f>
        <v>1000</v>
      </c>
      <c r="H143" s="1"/>
      <c r="I143" s="1"/>
    </row>
    <row r="144" spans="1:9" ht="14.25" customHeight="1">
      <c r="A144" s="2"/>
      <c r="B144" s="136"/>
      <c r="C144" s="136"/>
      <c r="D144" s="136"/>
      <c r="E144" s="137"/>
      <c r="F144" s="138"/>
      <c r="G144" s="138"/>
      <c r="H144" s="1"/>
      <c r="I144" s="1"/>
    </row>
    <row r="151" spans="3:4" ht="14.25" customHeight="1" hidden="1">
      <c r="C151" s="33" t="s">
        <v>191</v>
      </c>
      <c r="D151" s="86">
        <v>3</v>
      </c>
    </row>
    <row r="152" spans="3:4" ht="14.25" customHeight="1" hidden="1">
      <c r="C152" s="33" t="s">
        <v>192</v>
      </c>
      <c r="D152" s="86">
        <v>2</v>
      </c>
    </row>
    <row r="153" spans="3:4" ht="14.25" customHeight="1" hidden="1">
      <c r="C153" s="33" t="s">
        <v>193</v>
      </c>
      <c r="D153" s="86">
        <v>1</v>
      </c>
    </row>
    <row r="154" spans="3:4" ht="14.25" customHeight="1" hidden="1">
      <c r="C154" s="33" t="s">
        <v>194</v>
      </c>
      <c r="D154" s="86">
        <v>0</v>
      </c>
    </row>
    <row r="155" ht="14.25" customHeight="1" hidden="1"/>
  </sheetData>
  <sheetProtection selectLockedCells="1" selectUnlockedCells="1"/>
  <mergeCells count="8">
    <mergeCell ref="B2:E2"/>
    <mergeCell ref="G2:I3"/>
    <mergeCell ref="B3:E4"/>
    <mergeCell ref="F4:F5"/>
    <mergeCell ref="G4:G5"/>
    <mergeCell ref="H4:H5"/>
    <mergeCell ref="I4:I5"/>
    <mergeCell ref="B5:E5"/>
  </mergeCells>
  <conditionalFormatting sqref="E121:E123 E125:E127 E129:E131 E133:E136 E138:E141 E55 E10:E27 E30:E43 E46:E53 E57:E60 E62:E64 E66:E67 E70:E74 E76:E80 E82:E86 E88:E91 E93:E98 E118 E101:E104 E106:E109 E111:E113 E115:E116">
    <cfRule type="cellIs" priority="2" dxfId="3" operator="notBetween" stopIfTrue="1">
      <formula>0</formula>
      <formula>1</formula>
    </cfRule>
  </conditionalFormatting>
  <dataValidations count="1">
    <dataValidation allowBlank="1" showInputMessage="1" showErrorMessage="1" promptTitle="Gewichtung" sqref="D118 D101:D104 D57:D60 D62:D64 D46:D53 D37:D38 D34:D35 D26:D27 D19:D21 D10:D12 D115:D116 D23:D24 D30:D32 D40 D42:D43 D55 D66:D67 D106:D109 D111:D113 D93:D98 D82:D86 D76:D80 D70:D74 D88:D91 D14:D17">
      <formula1>0</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V27"/>
  <sheetViews>
    <sheetView showGridLines="0" zoomScalePageLayoutView="0" workbookViewId="0" topLeftCell="A1">
      <selection activeCell="B14" sqref="B14:B15"/>
    </sheetView>
  </sheetViews>
  <sheetFormatPr defaultColWidth="10.8515625" defaultRowHeight="15"/>
  <cols>
    <col min="1" max="1" width="2.8515625" style="139" customWidth="1"/>
    <col min="2" max="2" width="21.140625" style="139" customWidth="1"/>
    <col min="3" max="3" width="4.140625" style="139" customWidth="1"/>
    <col min="4" max="4" width="3.8515625" style="139" customWidth="1"/>
    <col min="5" max="5" width="4.140625" style="139" customWidth="1"/>
    <col min="6" max="6" width="11.8515625" style="139" customWidth="1"/>
    <col min="7" max="7" width="4.140625" style="139" customWidth="1"/>
    <col min="8" max="8" width="3.7109375" style="139" customWidth="1"/>
    <col min="9" max="9" width="4.140625" style="139" customWidth="1"/>
    <col min="10" max="10" width="11.8515625" style="139" customWidth="1"/>
    <col min="11" max="13" width="4.140625" style="139" customWidth="1"/>
    <col min="14" max="14" width="11.8515625" style="139" customWidth="1"/>
    <col min="15" max="15" width="4.140625" style="139" customWidth="1"/>
    <col min="16" max="16" width="3.7109375" style="139" customWidth="1"/>
    <col min="17" max="17" width="4.140625" style="139" customWidth="1"/>
    <col min="18" max="18" width="11.8515625" style="139" customWidth="1"/>
    <col min="19" max="19" width="4.140625" style="139" customWidth="1"/>
    <col min="20" max="20" width="3.8515625" style="139" customWidth="1"/>
    <col min="21" max="21" width="4.140625" style="139" customWidth="1"/>
    <col min="22" max="22" width="11.8515625" style="139" customWidth="1"/>
    <col min="23" max="16384" width="10.8515625" style="139" customWidth="1"/>
  </cols>
  <sheetData>
    <row r="1" spans="1:22" ht="14.25">
      <c r="A1" s="140"/>
      <c r="B1" s="140"/>
      <c r="C1" s="140"/>
      <c r="D1" s="140"/>
      <c r="E1" s="140"/>
      <c r="F1" s="140"/>
      <c r="G1" s="140"/>
      <c r="H1" s="140"/>
      <c r="I1" s="140"/>
      <c r="J1" s="140"/>
      <c r="K1" s="140"/>
      <c r="L1" s="140"/>
      <c r="M1" s="140"/>
      <c r="N1" s="140"/>
      <c r="O1" s="140"/>
      <c r="P1" s="140"/>
      <c r="Q1" s="140"/>
      <c r="R1" s="140"/>
      <c r="S1" s="140"/>
      <c r="T1" s="140"/>
      <c r="U1" s="140"/>
      <c r="V1" s="140"/>
    </row>
    <row r="2" spans="1:22" ht="14.25" customHeight="1">
      <c r="A2" s="140"/>
      <c r="B2" s="256" t="s">
        <v>293</v>
      </c>
      <c r="C2" s="256"/>
      <c r="D2" s="256"/>
      <c r="E2" s="256"/>
      <c r="F2" s="256"/>
      <c r="G2" s="141"/>
      <c r="H2" s="142"/>
      <c r="I2" s="257" t="s">
        <v>195</v>
      </c>
      <c r="J2" s="257"/>
      <c r="K2" s="257"/>
      <c r="L2" s="257"/>
      <c r="M2" s="257"/>
      <c r="N2" s="257"/>
      <c r="O2" s="257"/>
      <c r="P2" s="140"/>
      <c r="Q2" s="140"/>
      <c r="R2" s="140"/>
      <c r="S2" s="140"/>
      <c r="T2" s="140"/>
      <c r="U2" s="140"/>
      <c r="V2" s="140"/>
    </row>
    <row r="3" spans="1:22" ht="5.25" customHeight="1">
      <c r="A3" s="140"/>
      <c r="B3" s="258" t="s">
        <v>196</v>
      </c>
      <c r="C3" s="258"/>
      <c r="D3" s="258"/>
      <c r="E3" s="258"/>
      <c r="F3" s="258"/>
      <c r="G3" s="258"/>
      <c r="H3" s="143"/>
      <c r="I3" s="143"/>
      <c r="J3" s="143"/>
      <c r="K3" s="140"/>
      <c r="L3" s="140"/>
      <c r="M3" s="144"/>
      <c r="N3" s="144"/>
      <c r="O3" s="144"/>
      <c r="P3" s="140"/>
      <c r="Q3" s="140"/>
      <c r="R3" s="140"/>
      <c r="S3" s="140"/>
      <c r="T3" s="140"/>
      <c r="U3" s="140"/>
      <c r="V3" s="140"/>
    </row>
    <row r="4" spans="1:22" ht="15" customHeight="1">
      <c r="A4" s="140"/>
      <c r="B4" s="258"/>
      <c r="C4" s="258"/>
      <c r="D4" s="258"/>
      <c r="E4" s="258"/>
      <c r="F4" s="258"/>
      <c r="G4" s="258"/>
      <c r="H4" s="143"/>
      <c r="I4" s="259" t="s">
        <v>197</v>
      </c>
      <c r="J4" s="259"/>
      <c r="K4" s="260">
        <f>'3. Cálculo'!H4</f>
        <v>0</v>
      </c>
      <c r="L4" s="260"/>
      <c r="M4" s="261" t="str">
        <f>"de "&amp;'3. Cálculo'!$I$4&amp;" Puntos"</f>
        <v>de 1000 Puntos</v>
      </c>
      <c r="N4" s="261"/>
      <c r="O4" s="261"/>
      <c r="P4" s="140"/>
      <c r="Q4" s="140"/>
      <c r="R4" s="140"/>
      <c r="S4" s="140"/>
      <c r="T4" s="140"/>
      <c r="U4" s="140"/>
      <c r="V4" s="140"/>
    </row>
    <row r="5" spans="1:22" ht="14.25">
      <c r="A5" s="140"/>
      <c r="B5" s="145" t="str">
        <f>"Organización: "&amp;'1. General'!C6&amp;", Año: "&amp;'1. General'!C15</f>
        <v>Organización: , Año: </v>
      </c>
      <c r="C5" s="146"/>
      <c r="D5" s="146"/>
      <c r="E5" s="146"/>
      <c r="F5" s="147"/>
      <c r="G5" s="141"/>
      <c r="H5" s="142"/>
      <c r="I5" s="259"/>
      <c r="J5" s="259"/>
      <c r="K5" s="260"/>
      <c r="L5" s="260"/>
      <c r="M5" s="261"/>
      <c r="N5" s="261"/>
      <c r="O5" s="261"/>
      <c r="P5" s="140"/>
      <c r="Q5" s="140"/>
      <c r="R5" s="140"/>
      <c r="T5" s="148"/>
      <c r="U5" s="149"/>
      <c r="V5" s="150"/>
    </row>
    <row r="6" spans="1:22" ht="18" customHeight="1">
      <c r="A6" s="140"/>
      <c r="B6" s="140"/>
      <c r="C6" s="140"/>
      <c r="D6" s="140"/>
      <c r="E6" s="140"/>
      <c r="F6" s="140"/>
      <c r="G6" s="140"/>
      <c r="H6" s="140"/>
      <c r="I6" s="140"/>
      <c r="J6" s="140"/>
      <c r="K6" s="140"/>
      <c r="L6" s="140"/>
      <c r="M6" s="263"/>
      <c r="N6" s="263"/>
      <c r="O6" s="263"/>
      <c r="P6" s="140"/>
      <c r="Q6" s="140"/>
      <c r="R6" s="140"/>
      <c r="S6" s="140"/>
      <c r="T6" s="140"/>
      <c r="U6" s="140"/>
      <c r="V6" s="140"/>
    </row>
    <row r="7" spans="1:22" ht="42.75" customHeight="1">
      <c r="A7" s="140"/>
      <c r="B7" s="151" t="s">
        <v>198</v>
      </c>
      <c r="C7" s="255" t="s">
        <v>199</v>
      </c>
      <c r="D7" s="255"/>
      <c r="E7" s="255"/>
      <c r="F7" s="255"/>
      <c r="G7" s="264" t="s">
        <v>200</v>
      </c>
      <c r="H7" s="264"/>
      <c r="I7" s="264"/>
      <c r="J7" s="264"/>
      <c r="K7" s="265" t="s">
        <v>201</v>
      </c>
      <c r="L7" s="265"/>
      <c r="M7" s="265"/>
      <c r="N7" s="265"/>
      <c r="O7" s="264" t="s">
        <v>202</v>
      </c>
      <c r="P7" s="264"/>
      <c r="Q7" s="264"/>
      <c r="R7" s="264"/>
      <c r="S7" s="255" t="s">
        <v>203</v>
      </c>
      <c r="T7" s="255"/>
      <c r="U7" s="255"/>
      <c r="V7" s="255"/>
    </row>
    <row r="8" spans="1:22" ht="96" customHeight="1">
      <c r="A8" s="140"/>
      <c r="B8" s="152" t="s">
        <v>343</v>
      </c>
      <c r="C8" s="262" t="s">
        <v>346</v>
      </c>
      <c r="D8" s="262"/>
      <c r="E8" s="262"/>
      <c r="F8" s="262"/>
      <c r="G8" s="262" t="s">
        <v>347</v>
      </c>
      <c r="H8" s="262"/>
      <c r="I8" s="262"/>
      <c r="J8" s="262"/>
      <c r="K8" s="262" t="s">
        <v>348</v>
      </c>
      <c r="L8" s="262"/>
      <c r="M8" s="262"/>
      <c r="N8" s="262"/>
      <c r="O8" s="262" t="s">
        <v>349</v>
      </c>
      <c r="P8" s="262"/>
      <c r="Q8" s="262"/>
      <c r="R8" s="262"/>
      <c r="S8" s="262" t="s">
        <v>217</v>
      </c>
      <c r="T8" s="262"/>
      <c r="U8" s="262"/>
      <c r="V8" s="262"/>
    </row>
    <row r="9" spans="1:22" ht="21" customHeight="1">
      <c r="A9" s="140"/>
      <c r="B9" s="154" t="s">
        <v>344</v>
      </c>
      <c r="C9" s="155">
        <f>'3. Cálculo'!F9</f>
        <v>0</v>
      </c>
      <c r="D9" s="156" t="s">
        <v>204</v>
      </c>
      <c r="E9" s="157">
        <v>18</v>
      </c>
      <c r="F9" s="158">
        <f>'3. Cálculo'!E9</f>
        <v>0</v>
      </c>
      <c r="G9" s="155">
        <f>'3. Cálculo'!F13</f>
        <v>0</v>
      </c>
      <c r="H9" s="156" t="s">
        <v>204</v>
      </c>
      <c r="I9" s="157">
        <v>18</v>
      </c>
      <c r="J9" s="158">
        <f>'3. Cálculo'!E13</f>
        <v>0</v>
      </c>
      <c r="K9" s="155">
        <f>'3. Cálculo'!F18</f>
        <v>0</v>
      </c>
      <c r="L9" s="156" t="s">
        <v>204</v>
      </c>
      <c r="M9" s="157">
        <v>18</v>
      </c>
      <c r="N9" s="158">
        <f>'3. Cálculo'!E18</f>
        <v>0</v>
      </c>
      <c r="O9" s="155">
        <f>'3. Cálculo'!F22</f>
        <v>0</v>
      </c>
      <c r="P9" s="159" t="s">
        <v>204</v>
      </c>
      <c r="Q9" s="157">
        <v>18</v>
      </c>
      <c r="R9" s="158">
        <f>'3. Cálculo'!E22</f>
        <v>0</v>
      </c>
      <c r="S9" s="155">
        <f>'3. Cálculo'!F25</f>
        <v>0</v>
      </c>
      <c r="T9" s="153" t="s">
        <v>204</v>
      </c>
      <c r="U9" s="157">
        <v>18</v>
      </c>
      <c r="V9" s="158">
        <f>'3. Cálculo'!E25</f>
        <v>0</v>
      </c>
    </row>
    <row r="10" spans="1:22" ht="94.5" customHeight="1">
      <c r="A10" s="140"/>
      <c r="B10" s="154"/>
      <c r="C10" s="262" t="s">
        <v>350</v>
      </c>
      <c r="D10" s="262"/>
      <c r="E10" s="262"/>
      <c r="F10" s="262"/>
      <c r="G10" s="262" t="s">
        <v>218</v>
      </c>
      <c r="H10" s="262"/>
      <c r="I10" s="262"/>
      <c r="J10" s="262"/>
      <c r="K10" s="262" t="s">
        <v>351</v>
      </c>
      <c r="L10" s="262"/>
      <c r="M10" s="262"/>
      <c r="N10" s="262"/>
      <c r="O10" s="262" t="s">
        <v>219</v>
      </c>
      <c r="P10" s="262"/>
      <c r="Q10" s="262"/>
      <c r="R10" s="262"/>
      <c r="S10" s="262" t="s">
        <v>220</v>
      </c>
      <c r="T10" s="262"/>
      <c r="U10" s="262"/>
      <c r="V10" s="262"/>
    </row>
    <row r="11" spans="1:22" ht="21" customHeight="1">
      <c r="A11" s="140"/>
      <c r="B11" s="154"/>
      <c r="C11" s="155">
        <f>'3. Cálculo'!F29</f>
        <v>0</v>
      </c>
      <c r="D11" s="156" t="s">
        <v>204</v>
      </c>
      <c r="E11" s="157">
        <v>6</v>
      </c>
      <c r="F11" s="158">
        <f>'3. Cálculo'!E28</f>
        <v>0</v>
      </c>
      <c r="G11" s="155">
        <f>'3. Cálculo'!F33</f>
        <v>0</v>
      </c>
      <c r="H11" s="156" t="s">
        <v>204</v>
      </c>
      <c r="I11" s="157">
        <v>6</v>
      </c>
      <c r="J11" s="158">
        <f>'3. Cálculo'!E33</f>
        <v>0</v>
      </c>
      <c r="K11" s="155">
        <f>'3. Cálculo'!F36</f>
        <v>0</v>
      </c>
      <c r="L11" s="156" t="s">
        <v>204</v>
      </c>
      <c r="M11" s="157">
        <v>6</v>
      </c>
      <c r="N11" s="158">
        <f>'3. Cálculo'!E36</f>
        <v>0</v>
      </c>
      <c r="O11" s="155">
        <f>'3. Cálculo'!F39</f>
        <v>0</v>
      </c>
      <c r="P11" s="159" t="s">
        <v>204</v>
      </c>
      <c r="Q11" s="157">
        <v>6</v>
      </c>
      <c r="R11" s="158">
        <f>'3. Cálculo'!E39</f>
        <v>0</v>
      </c>
      <c r="S11" s="155">
        <f>'3. Cálculo'!F41</f>
        <v>0</v>
      </c>
      <c r="T11" s="153" t="s">
        <v>204</v>
      </c>
      <c r="U11" s="157">
        <v>6</v>
      </c>
      <c r="V11" s="158">
        <f>'3. Cálculo'!E41</f>
        <v>0</v>
      </c>
    </row>
    <row r="12" spans="1:22" ht="72" customHeight="1">
      <c r="A12" s="140"/>
      <c r="B12" s="266" t="s">
        <v>429</v>
      </c>
      <c r="C12" s="262" t="s">
        <v>226</v>
      </c>
      <c r="D12" s="262"/>
      <c r="E12" s="262"/>
      <c r="F12" s="262"/>
      <c r="G12" s="262" t="s">
        <v>227</v>
      </c>
      <c r="H12" s="262"/>
      <c r="I12" s="262"/>
      <c r="J12" s="262"/>
      <c r="K12" s="262" t="s">
        <v>228</v>
      </c>
      <c r="L12" s="262"/>
      <c r="M12" s="262"/>
      <c r="N12" s="262"/>
      <c r="O12" s="262" t="s">
        <v>229</v>
      </c>
      <c r="P12" s="262"/>
      <c r="Q12" s="262"/>
      <c r="R12" s="262"/>
      <c r="S12" s="262" t="s">
        <v>230</v>
      </c>
      <c r="T12" s="262"/>
      <c r="U12" s="262"/>
      <c r="V12" s="262"/>
    </row>
    <row r="13" spans="1:22" ht="16.5" customHeight="1">
      <c r="A13" s="140"/>
      <c r="B13" s="266"/>
      <c r="C13" s="155">
        <f>'3. Cálculo'!F45</f>
        <v>0</v>
      </c>
      <c r="D13" s="156" t="s">
        <v>204</v>
      </c>
      <c r="E13" s="157">
        <f>'3. Cálculo'!G45</f>
        <v>90</v>
      </c>
      <c r="F13" s="158">
        <f>'3. Cálculo'!E45</f>
        <v>0</v>
      </c>
      <c r="G13" s="155">
        <f>'3. Cálculo'!F54</f>
        <v>0</v>
      </c>
      <c r="H13" s="156" t="s">
        <v>204</v>
      </c>
      <c r="I13" s="157">
        <f>'3. Cálculo'!G54</f>
        <v>50</v>
      </c>
      <c r="J13" s="158">
        <f>'3. Cálculo'!E54</f>
        <v>0</v>
      </c>
      <c r="K13" s="155">
        <f>'3. Cálculo'!F56</f>
        <v>0</v>
      </c>
      <c r="L13" s="156" t="s">
        <v>204</v>
      </c>
      <c r="M13" s="157">
        <f>'3. Cálculo'!G56</f>
        <v>30</v>
      </c>
      <c r="N13" s="158">
        <f>'3. Cálculo'!E56</f>
        <v>0</v>
      </c>
      <c r="O13" s="155">
        <f>'3. Cálculo'!F61</f>
        <v>0</v>
      </c>
      <c r="P13" s="159" t="s">
        <v>204</v>
      </c>
      <c r="Q13" s="157">
        <f>'3. Cálculo'!G61</f>
        <v>60</v>
      </c>
      <c r="R13" s="158">
        <f>'3. Cálculo'!E61</f>
        <v>0</v>
      </c>
      <c r="S13" s="155">
        <f>'3. Cálculo'!F65</f>
        <v>0</v>
      </c>
      <c r="T13" s="153" t="s">
        <v>204</v>
      </c>
      <c r="U13" s="157">
        <f>'3. Cálculo'!G65</f>
        <v>90</v>
      </c>
      <c r="V13" s="158">
        <f>'3. Cálculo'!E65</f>
        <v>0</v>
      </c>
    </row>
    <row r="14" spans="1:22" ht="85.5" customHeight="1">
      <c r="A14" s="140"/>
      <c r="B14" s="266" t="s">
        <v>426</v>
      </c>
      <c r="C14" s="262" t="s">
        <v>352</v>
      </c>
      <c r="D14" s="262"/>
      <c r="E14" s="262"/>
      <c r="F14" s="262"/>
      <c r="G14" s="262" t="s">
        <v>353</v>
      </c>
      <c r="H14" s="262"/>
      <c r="I14" s="262"/>
      <c r="J14" s="262"/>
      <c r="K14" s="262" t="s">
        <v>225</v>
      </c>
      <c r="L14" s="262"/>
      <c r="M14" s="262"/>
      <c r="N14" s="262"/>
      <c r="O14" s="262" t="s">
        <v>407</v>
      </c>
      <c r="P14" s="262"/>
      <c r="Q14" s="262"/>
      <c r="R14" s="262"/>
      <c r="S14" s="262" t="s">
        <v>354</v>
      </c>
      <c r="T14" s="262"/>
      <c r="U14" s="262"/>
      <c r="V14" s="262"/>
    </row>
    <row r="15" spans="1:22" ht="16.5" customHeight="1">
      <c r="A15" s="140"/>
      <c r="B15" s="266"/>
      <c r="C15" s="155">
        <f>'3. Cálculo'!F69</f>
        <v>0</v>
      </c>
      <c r="D15" s="156" t="s">
        <v>204</v>
      </c>
      <c r="E15" s="157">
        <f>'3. Cálculo'!G69</f>
        <v>50</v>
      </c>
      <c r="F15" s="158">
        <f>'3. Cálculo'!E69</f>
        <v>0</v>
      </c>
      <c r="G15" s="155">
        <f>'3. Cálculo'!F75</f>
        <v>0</v>
      </c>
      <c r="H15" s="159" t="s">
        <v>204</v>
      </c>
      <c r="I15" s="157">
        <f>'3. Cálculo'!G75</f>
        <v>70</v>
      </c>
      <c r="J15" s="158">
        <f>'3. Cálculo'!E75</f>
        <v>0</v>
      </c>
      <c r="K15" s="155">
        <f>'3. Cálculo'!F81</f>
        <v>0</v>
      </c>
      <c r="L15" s="159" t="s">
        <v>204</v>
      </c>
      <c r="M15" s="157">
        <f>'3. Cálculo'!G81</f>
        <v>90</v>
      </c>
      <c r="N15" s="158">
        <f>'3. Cálculo'!E81</f>
        <v>0</v>
      </c>
      <c r="O15" s="155">
        <f>'3. Cálculo'!F87</f>
        <v>0</v>
      </c>
      <c r="P15" s="159" t="s">
        <v>204</v>
      </c>
      <c r="Q15" s="157">
        <f>'3. Cálculo'!G87</f>
        <v>30</v>
      </c>
      <c r="R15" s="158">
        <f>'3. Cálculo'!E87</f>
        <v>0</v>
      </c>
      <c r="S15" s="155">
        <f>'3. Cálculo'!F92</f>
        <v>0</v>
      </c>
      <c r="T15" s="153" t="s">
        <v>204</v>
      </c>
      <c r="U15" s="157">
        <f>'3. Cálculo'!G92</f>
        <v>30</v>
      </c>
      <c r="V15" s="158">
        <f>'3. Cálculo'!E92</f>
        <v>0</v>
      </c>
    </row>
    <row r="16" spans="1:22" ht="75" customHeight="1">
      <c r="A16" s="140"/>
      <c r="B16" s="266" t="s">
        <v>345</v>
      </c>
      <c r="C16" s="262" t="s">
        <v>221</v>
      </c>
      <c r="D16" s="262"/>
      <c r="E16" s="262"/>
      <c r="F16" s="262"/>
      <c r="G16" s="262" t="s">
        <v>222</v>
      </c>
      <c r="H16" s="262"/>
      <c r="I16" s="262"/>
      <c r="J16" s="262"/>
      <c r="K16" s="262" t="s">
        <v>223</v>
      </c>
      <c r="L16" s="262"/>
      <c r="M16" s="262"/>
      <c r="N16" s="262"/>
      <c r="O16" s="262" t="s">
        <v>224</v>
      </c>
      <c r="P16" s="262"/>
      <c r="Q16" s="262"/>
      <c r="R16" s="262"/>
      <c r="S16" s="262" t="s">
        <v>355</v>
      </c>
      <c r="T16" s="262"/>
      <c r="U16" s="262"/>
      <c r="V16" s="262"/>
    </row>
    <row r="17" spans="1:22" ht="16.5" customHeight="1">
      <c r="A17" s="140"/>
      <c r="B17" s="266"/>
      <c r="C17" s="155">
        <f>'3. Cálculo'!F100</f>
        <v>0</v>
      </c>
      <c r="D17" s="156" t="s">
        <v>204</v>
      </c>
      <c r="E17" s="157">
        <f>'3. Cálculo'!G100</f>
        <v>90</v>
      </c>
      <c r="F17" s="158">
        <f>'3. Cálculo'!E100</f>
        <v>0</v>
      </c>
      <c r="G17" s="155">
        <f>'3. Cálculo'!F105</f>
        <v>0</v>
      </c>
      <c r="H17" s="159" t="s">
        <v>204</v>
      </c>
      <c r="I17" s="157">
        <f>'3. Cálculo'!G105</f>
        <v>40</v>
      </c>
      <c r="J17" s="158">
        <f>'3. Cálculo'!E105</f>
        <v>0</v>
      </c>
      <c r="K17" s="155">
        <f>'3. Cálculo'!F110</f>
        <v>0</v>
      </c>
      <c r="L17" s="159" t="s">
        <v>204</v>
      </c>
      <c r="M17" s="157">
        <f>'3. Cálculo'!G110</f>
        <v>70</v>
      </c>
      <c r="N17" s="158">
        <f>'3. Cálculo'!E110</f>
        <v>0</v>
      </c>
      <c r="O17" s="155">
        <f>'3. Cálculo'!F114</f>
        <v>0</v>
      </c>
      <c r="P17" s="159" t="s">
        <v>204</v>
      </c>
      <c r="Q17" s="157">
        <f>'3. Cálculo'!G114</f>
        <v>60</v>
      </c>
      <c r="R17" s="158">
        <f>'3. Cálculo'!E114</f>
        <v>0</v>
      </c>
      <c r="S17" s="155">
        <f>'3. Cálculo'!F117</f>
        <v>0</v>
      </c>
      <c r="T17" s="153" t="s">
        <v>204</v>
      </c>
      <c r="U17" s="157">
        <f>'3. Cálculo'!G117</f>
        <v>30</v>
      </c>
      <c r="V17" s="158">
        <f>'3. Cálculo'!E117</f>
        <v>0</v>
      </c>
    </row>
    <row r="18" spans="1:22" s="161" customFormat="1" ht="32.25" customHeight="1">
      <c r="A18" s="160"/>
      <c r="B18" s="267" t="s">
        <v>205</v>
      </c>
      <c r="C18" s="268" t="s">
        <v>151</v>
      </c>
      <c r="D18" s="268"/>
      <c r="E18" s="268"/>
      <c r="F18" s="268"/>
      <c r="G18" s="268" t="s">
        <v>159</v>
      </c>
      <c r="H18" s="268"/>
      <c r="I18" s="268"/>
      <c r="J18" s="268"/>
      <c r="K18" s="268" t="s">
        <v>167</v>
      </c>
      <c r="L18" s="268"/>
      <c r="M18" s="268"/>
      <c r="N18" s="268"/>
      <c r="O18" s="269" t="s">
        <v>206</v>
      </c>
      <c r="P18" s="269"/>
      <c r="Q18" s="269"/>
      <c r="R18" s="269"/>
      <c r="S18" s="268" t="s">
        <v>183</v>
      </c>
      <c r="T18" s="268"/>
      <c r="U18" s="268"/>
      <c r="V18" s="268"/>
    </row>
    <row r="19" spans="1:22" s="161" customFormat="1" ht="16.5" customHeight="1">
      <c r="A19" s="160"/>
      <c r="B19" s="267"/>
      <c r="C19" s="268"/>
      <c r="D19" s="268"/>
      <c r="E19" s="268"/>
      <c r="F19" s="268"/>
      <c r="G19" s="268"/>
      <c r="H19" s="268"/>
      <c r="I19" s="268"/>
      <c r="J19" s="268"/>
      <c r="K19" s="268"/>
      <c r="L19" s="268"/>
      <c r="M19" s="268"/>
      <c r="N19" s="268"/>
      <c r="O19" s="270" t="str">
        <f>'3. Cálculo'!F133&amp;" de "&amp;'3. Cálculo'!G133</f>
        <v> de </v>
      </c>
      <c r="P19" s="270"/>
      <c r="Q19" s="270"/>
      <c r="R19" s="270"/>
      <c r="S19" s="271" t="str">
        <f>'3. Cálculo'!F138&amp;" de "&amp;'3. Cálculo'!G138</f>
        <v>0 de -100</v>
      </c>
      <c r="T19" s="271"/>
      <c r="U19" s="271"/>
      <c r="V19" s="271"/>
    </row>
    <row r="20" spans="1:22" s="161" customFormat="1" ht="24.75" customHeight="1">
      <c r="A20" s="160"/>
      <c r="B20" s="267"/>
      <c r="C20" s="271" t="str">
        <f>'3. Cálculo'!F121&amp;" de "&amp;'3. Cálculo'!G121</f>
        <v>0 de -200</v>
      </c>
      <c r="D20" s="271"/>
      <c r="E20" s="271"/>
      <c r="F20" s="271"/>
      <c r="G20" s="271" t="str">
        <f>'3. Cálculo'!F125&amp;" de "&amp;'3. Cálculo'!G125</f>
        <v>0 de -200</v>
      </c>
      <c r="H20" s="271"/>
      <c r="I20" s="271"/>
      <c r="J20" s="271"/>
      <c r="K20" s="270" t="str">
        <f>'3. Cálculo'!F129&amp;" de "&amp;'3. Cálculo'!G129</f>
        <v>0 de -200</v>
      </c>
      <c r="L20" s="270"/>
      <c r="M20" s="270"/>
      <c r="N20" s="270"/>
      <c r="O20" s="268" t="s">
        <v>175</v>
      </c>
      <c r="P20" s="268"/>
      <c r="Q20" s="268"/>
      <c r="R20" s="268"/>
      <c r="S20" s="268" t="s">
        <v>185</v>
      </c>
      <c r="T20" s="268"/>
      <c r="U20" s="268"/>
      <c r="V20" s="268"/>
    </row>
    <row r="21" spans="1:22" s="161" customFormat="1" ht="16.5" customHeight="1">
      <c r="A21" s="160"/>
      <c r="B21" s="267"/>
      <c r="C21" s="268" t="s">
        <v>153</v>
      </c>
      <c r="D21" s="268"/>
      <c r="E21" s="268"/>
      <c r="F21" s="268"/>
      <c r="G21" s="268" t="s">
        <v>161</v>
      </c>
      <c r="H21" s="268"/>
      <c r="I21" s="268"/>
      <c r="J21" s="268"/>
      <c r="K21" s="268" t="s">
        <v>169</v>
      </c>
      <c r="L21" s="268"/>
      <c r="M21" s="268"/>
      <c r="N21" s="268"/>
      <c r="O21" s="268"/>
      <c r="P21" s="268"/>
      <c r="Q21" s="268"/>
      <c r="R21" s="268"/>
      <c r="S21" s="271" t="str">
        <f>'3. Cálculo'!F139&amp;" de "&amp;'3. Cálculo'!G139</f>
        <v>0 de -150</v>
      </c>
      <c r="T21" s="271"/>
      <c r="U21" s="271"/>
      <c r="V21" s="271"/>
    </row>
    <row r="22" spans="1:22" s="161" customFormat="1" ht="16.5" customHeight="1">
      <c r="A22" s="160"/>
      <c r="B22" s="267"/>
      <c r="C22" s="268"/>
      <c r="D22" s="268"/>
      <c r="E22" s="268"/>
      <c r="F22" s="268"/>
      <c r="G22" s="268"/>
      <c r="H22" s="268"/>
      <c r="I22" s="268"/>
      <c r="J22" s="268"/>
      <c r="K22" s="268"/>
      <c r="L22" s="268"/>
      <c r="M22" s="268"/>
      <c r="N22" s="268"/>
      <c r="O22" s="268"/>
      <c r="P22" s="268"/>
      <c r="Q22" s="268"/>
      <c r="R22" s="268"/>
      <c r="S22" s="272" t="s">
        <v>187</v>
      </c>
      <c r="T22" s="272"/>
      <c r="U22" s="272"/>
      <c r="V22" s="272"/>
    </row>
    <row r="23" spans="1:22" s="161" customFormat="1" ht="16.5" customHeight="1">
      <c r="A23" s="160"/>
      <c r="B23" s="267"/>
      <c r="C23" s="268"/>
      <c r="D23" s="268"/>
      <c r="E23" s="268"/>
      <c r="F23" s="268"/>
      <c r="G23" s="268"/>
      <c r="H23" s="268"/>
      <c r="I23" s="268"/>
      <c r="J23" s="268"/>
      <c r="K23" s="268"/>
      <c r="L23" s="268"/>
      <c r="M23" s="268"/>
      <c r="N23" s="268"/>
      <c r="O23" s="271" t="str">
        <f>'3. Cálculo'!F134&amp;" de "&amp;'3. Cálculo'!G134</f>
        <v>0 de -150</v>
      </c>
      <c r="P23" s="271"/>
      <c r="Q23" s="271"/>
      <c r="R23" s="271"/>
      <c r="S23" s="272"/>
      <c r="T23" s="272"/>
      <c r="U23" s="272"/>
      <c r="V23" s="272"/>
    </row>
    <row r="24" spans="1:22" s="161" customFormat="1" ht="27" customHeight="1">
      <c r="A24" s="160"/>
      <c r="B24" s="267"/>
      <c r="C24" s="271" t="str">
        <f>'3. Cálculo'!F122&amp;" de "&amp;'3. Cálculo'!G122</f>
        <v>0 de -200</v>
      </c>
      <c r="D24" s="271"/>
      <c r="E24" s="271"/>
      <c r="F24" s="271"/>
      <c r="G24" s="271" t="str">
        <f>'3. Cálculo'!F126&amp;" de "&amp;'3. Cálculo'!G126</f>
        <v>0 de -100</v>
      </c>
      <c r="H24" s="271"/>
      <c r="I24" s="271"/>
      <c r="J24" s="271"/>
      <c r="K24" s="271" t="str">
        <f>'3. Cálculo'!F130&amp;" de "&amp;'3. Cálculo'!G130</f>
        <v>0 de -150</v>
      </c>
      <c r="L24" s="271"/>
      <c r="M24" s="271"/>
      <c r="N24" s="271"/>
      <c r="O24" s="268" t="s">
        <v>177</v>
      </c>
      <c r="P24" s="268"/>
      <c r="Q24" s="268"/>
      <c r="R24" s="268"/>
      <c r="S24" s="272"/>
      <c r="T24" s="272"/>
      <c r="U24" s="272"/>
      <c r="V24" s="272"/>
    </row>
    <row r="25" spans="1:22" s="161" customFormat="1" ht="16.5" customHeight="1">
      <c r="A25" s="160"/>
      <c r="B25" s="267"/>
      <c r="C25" s="268" t="s">
        <v>155</v>
      </c>
      <c r="D25" s="268"/>
      <c r="E25" s="268"/>
      <c r="F25" s="268"/>
      <c r="G25" s="268" t="s">
        <v>163</v>
      </c>
      <c r="H25" s="268"/>
      <c r="I25" s="268"/>
      <c r="J25" s="268"/>
      <c r="K25" s="268" t="s">
        <v>171</v>
      </c>
      <c r="L25" s="268"/>
      <c r="M25" s="268"/>
      <c r="N25" s="268"/>
      <c r="O25" s="273" t="str">
        <f>'3. Cálculo'!F135&amp;" de "&amp;'3. Cálculo'!G135</f>
        <v>0 de -200</v>
      </c>
      <c r="P25" s="273"/>
      <c r="Q25" s="273"/>
      <c r="R25" s="273"/>
      <c r="S25" s="271" t="str">
        <f>'3. Cálculo'!F140&amp;" de "&amp;'3. Cálculo'!G140</f>
        <v>0 de -200</v>
      </c>
      <c r="T25" s="271"/>
      <c r="U25" s="271"/>
      <c r="V25" s="271"/>
    </row>
    <row r="26" spans="1:22" s="161" customFormat="1" ht="50.25" customHeight="1">
      <c r="A26" s="160"/>
      <c r="B26" s="267"/>
      <c r="C26" s="268"/>
      <c r="D26" s="268"/>
      <c r="E26" s="268"/>
      <c r="F26" s="268"/>
      <c r="G26" s="268"/>
      <c r="H26" s="268"/>
      <c r="I26" s="268"/>
      <c r="J26" s="268"/>
      <c r="K26" s="268"/>
      <c r="L26" s="268"/>
      <c r="M26" s="268"/>
      <c r="N26" s="268"/>
      <c r="O26" s="269" t="s">
        <v>179</v>
      </c>
      <c r="P26" s="269"/>
      <c r="Q26" s="269"/>
      <c r="R26" s="269"/>
      <c r="S26" s="268" t="s">
        <v>189</v>
      </c>
      <c r="T26" s="268"/>
      <c r="U26" s="268"/>
      <c r="V26" s="268"/>
    </row>
    <row r="27" spans="1:22" s="161" customFormat="1" ht="16.5" customHeight="1">
      <c r="A27" s="160"/>
      <c r="B27" s="267"/>
      <c r="C27" s="271" t="str">
        <f>'3. Cálculo'!F123&amp;" de "&amp;'3. Cálculo'!G123</f>
        <v>0 de -150</v>
      </c>
      <c r="D27" s="271"/>
      <c r="E27" s="271"/>
      <c r="F27" s="271"/>
      <c r="G27" s="271" t="str">
        <f>'3. Cálculo'!F127&amp;" de "&amp;'3. Cálculo'!G127</f>
        <v>0 de -200</v>
      </c>
      <c r="H27" s="271"/>
      <c r="I27" s="271"/>
      <c r="J27" s="271"/>
      <c r="K27" s="271" t="str">
        <f>'3. Cálculo'!F131&amp;" de "&amp;'3. Cálculo'!G131</f>
        <v>0 de -100</v>
      </c>
      <c r="L27" s="271"/>
      <c r="M27" s="271"/>
      <c r="N27" s="271"/>
      <c r="O27" s="270" t="str">
        <f>'3. Cálculo'!F136&amp;" de "&amp;'3. Cálculo'!G136</f>
        <v>0 de -200</v>
      </c>
      <c r="P27" s="270"/>
      <c r="Q27" s="270"/>
      <c r="R27" s="270"/>
      <c r="S27" s="271" t="str">
        <f>'3. Cálculo'!F141&amp;" de "&amp;'3. Cálculo'!G141</f>
        <v>0 de -100</v>
      </c>
      <c r="T27" s="271"/>
      <c r="U27" s="271"/>
      <c r="V27" s="271"/>
    </row>
  </sheetData>
  <sheetProtection selectLockedCells="1" selectUnlockedCells="1"/>
  <mergeCells count="75">
    <mergeCell ref="O8:R8"/>
    <mergeCell ref="S8:V8"/>
    <mergeCell ref="C10:F10"/>
    <mergeCell ref="G10:J10"/>
    <mergeCell ref="K10:N10"/>
    <mergeCell ref="O10:R10"/>
    <mergeCell ref="S10:V10"/>
    <mergeCell ref="S25:V25"/>
    <mergeCell ref="O26:R26"/>
    <mergeCell ref="S26:V26"/>
    <mergeCell ref="C27:F27"/>
    <mergeCell ref="G27:J27"/>
    <mergeCell ref="K27:N27"/>
    <mergeCell ref="O27:R27"/>
    <mergeCell ref="S27:V27"/>
    <mergeCell ref="G24:J24"/>
    <mergeCell ref="K24:N24"/>
    <mergeCell ref="O24:R24"/>
    <mergeCell ref="C25:F26"/>
    <mergeCell ref="G25:J26"/>
    <mergeCell ref="K25:N26"/>
    <mergeCell ref="O25:R25"/>
    <mergeCell ref="K20:N20"/>
    <mergeCell ref="O20:R22"/>
    <mergeCell ref="S20:V20"/>
    <mergeCell ref="C21:F23"/>
    <mergeCell ref="G21:J23"/>
    <mergeCell ref="K21:N23"/>
    <mergeCell ref="S21:V21"/>
    <mergeCell ref="S22:V24"/>
    <mergeCell ref="O23:R23"/>
    <mergeCell ref="C24:F24"/>
    <mergeCell ref="B18:B27"/>
    <mergeCell ref="C18:F19"/>
    <mergeCell ref="G18:J19"/>
    <mergeCell ref="K18:N19"/>
    <mergeCell ref="O18:R18"/>
    <mergeCell ref="S18:V18"/>
    <mergeCell ref="O19:R19"/>
    <mergeCell ref="S19:V19"/>
    <mergeCell ref="C20:F20"/>
    <mergeCell ref="G20:J20"/>
    <mergeCell ref="B16:B17"/>
    <mergeCell ref="C16:F16"/>
    <mergeCell ref="G16:J16"/>
    <mergeCell ref="K16:N16"/>
    <mergeCell ref="O16:R16"/>
    <mergeCell ref="S16:V16"/>
    <mergeCell ref="S12:V12"/>
    <mergeCell ref="B14:B15"/>
    <mergeCell ref="C14:F14"/>
    <mergeCell ref="G14:J14"/>
    <mergeCell ref="K14:N14"/>
    <mergeCell ref="O14:R14"/>
    <mergeCell ref="S14:V14"/>
    <mergeCell ref="B12:B13"/>
    <mergeCell ref="C12:F12"/>
    <mergeCell ref="G12:J12"/>
    <mergeCell ref="K12:N12"/>
    <mergeCell ref="O12:R12"/>
    <mergeCell ref="C8:F8"/>
    <mergeCell ref="G8:J8"/>
    <mergeCell ref="K8:N8"/>
    <mergeCell ref="M6:O6"/>
    <mergeCell ref="C7:F7"/>
    <mergeCell ref="G7:J7"/>
    <mergeCell ref="K7:N7"/>
    <mergeCell ref="O7:R7"/>
    <mergeCell ref="S7:V7"/>
    <mergeCell ref="B2:F2"/>
    <mergeCell ref="I2:O2"/>
    <mergeCell ref="B3:G4"/>
    <mergeCell ref="I4:J5"/>
    <mergeCell ref="K4:L5"/>
    <mergeCell ref="M4:O5"/>
  </mergeCells>
  <printOptions/>
  <pageMargins left="0.3541666666666667" right="0.5902777777777778" top="0.3541666666666667" bottom="0.5902777777777778" header="0.5118055555555555" footer="0.5118055555555555"/>
  <pageSetup fitToHeight="1" fitToWidth="1"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17"/>
  <sheetViews>
    <sheetView showGridLines="0" zoomScalePageLayoutView="0" workbookViewId="0" topLeftCell="A1">
      <pane xSplit="3" ySplit="6" topLeftCell="D9" activePane="bottomRight" state="frozen"/>
      <selection pane="topLeft" activeCell="A1" sqref="A1"/>
      <selection pane="topRight" activeCell="D1" sqref="D1"/>
      <selection pane="bottomLeft" activeCell="A7" sqref="A7"/>
      <selection pane="bottomRight" activeCell="E11" sqref="E11"/>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6" ht="18" customHeight="1">
      <c r="A1" s="2"/>
      <c r="B1" s="3" t="s">
        <v>293</v>
      </c>
      <c r="C1" s="3"/>
      <c r="D1" s="35"/>
      <c r="E1" s="3"/>
      <c r="F1" s="3"/>
      <c r="G1" s="3"/>
      <c r="H1" s="3"/>
      <c r="I1" s="3"/>
      <c r="J1" s="36"/>
      <c r="K1" s="37"/>
      <c r="L1" s="37"/>
      <c r="M1" s="37"/>
      <c r="N1" s="37"/>
      <c r="O1" s="37"/>
      <c r="P1" s="38"/>
    </row>
    <row r="2" spans="1:16" ht="21" customHeight="1">
      <c r="A2" s="2"/>
      <c r="B2" s="39" t="s">
        <v>45</v>
      </c>
      <c r="C2" s="39"/>
      <c r="D2" s="40"/>
      <c r="E2" s="39"/>
      <c r="F2" s="39"/>
      <c r="G2" s="39"/>
      <c r="H2" s="39"/>
      <c r="I2" s="39"/>
      <c r="J2" s="36"/>
      <c r="K2" s="37"/>
      <c r="L2" s="37"/>
      <c r="M2" s="37"/>
      <c r="N2" s="37"/>
      <c r="O2" s="37"/>
      <c r="P2" s="38"/>
    </row>
    <row r="3" spans="1:16" ht="14.25" customHeight="1">
      <c r="A3" s="2"/>
      <c r="B3" s="41" t="str">
        <f>"Organización: "&amp;'1. General'!C6&amp;", Año: "&amp;'1. General'!C15</f>
        <v>Organización: , Año: </v>
      </c>
      <c r="C3" s="41"/>
      <c r="D3" s="11"/>
      <c r="E3" s="41"/>
      <c r="F3" s="42"/>
      <c r="G3" s="42"/>
      <c r="H3" s="42"/>
      <c r="I3" s="42"/>
      <c r="J3" s="36"/>
      <c r="K3" s="37"/>
      <c r="L3" s="37"/>
      <c r="M3" s="37"/>
      <c r="N3" s="37"/>
      <c r="O3" s="37"/>
      <c r="P3" s="38"/>
    </row>
    <row r="4" spans="1:16" ht="14.25" customHeight="1">
      <c r="A4" s="2"/>
      <c r="B4" s="14"/>
      <c r="C4" s="23"/>
      <c r="D4" s="23"/>
      <c r="E4" s="23"/>
      <c r="F4" s="14"/>
      <c r="G4" s="14"/>
      <c r="H4" s="14"/>
      <c r="I4" s="14"/>
      <c r="J4" s="36"/>
      <c r="K4" s="37"/>
      <c r="L4" s="37"/>
      <c r="M4" s="37"/>
      <c r="N4" s="37"/>
      <c r="O4" s="37"/>
      <c r="P4" s="38"/>
    </row>
    <row r="5" spans="1:16" ht="30" customHeight="1">
      <c r="A5" s="2"/>
      <c r="B5" s="43" t="s">
        <v>46</v>
      </c>
      <c r="C5" s="44" t="s">
        <v>47</v>
      </c>
      <c r="D5" s="44" t="s">
        <v>48</v>
      </c>
      <c r="E5" s="45" t="s">
        <v>49</v>
      </c>
      <c r="F5" s="45" t="s">
        <v>50</v>
      </c>
      <c r="G5" s="45" t="s">
        <v>51</v>
      </c>
      <c r="H5" s="45" t="s">
        <v>52</v>
      </c>
      <c r="I5" s="45" t="s">
        <v>53</v>
      </c>
      <c r="J5" s="46" t="s">
        <v>54</v>
      </c>
      <c r="K5" s="37"/>
      <c r="L5" s="37"/>
      <c r="M5" s="37"/>
      <c r="N5" s="37"/>
      <c r="O5" s="37"/>
      <c r="P5" s="38"/>
    </row>
    <row r="6" spans="1:10" ht="30" customHeight="1">
      <c r="A6" s="2"/>
      <c r="B6" s="47" t="s">
        <v>55</v>
      </c>
      <c r="C6" s="48" t="s">
        <v>292</v>
      </c>
      <c r="D6" s="49"/>
      <c r="E6" s="48"/>
      <c r="F6" s="48"/>
      <c r="G6" s="48"/>
      <c r="H6" s="48"/>
      <c r="I6" s="48"/>
      <c r="J6" s="50"/>
    </row>
    <row r="7" spans="1:10" ht="30" customHeight="1">
      <c r="A7" s="2"/>
      <c r="B7" s="51" t="s">
        <v>56</v>
      </c>
      <c r="C7" s="52" t="s">
        <v>408</v>
      </c>
      <c r="D7" s="53"/>
      <c r="E7" s="52"/>
      <c r="F7" s="52"/>
      <c r="G7" s="52"/>
      <c r="H7" s="52"/>
      <c r="I7" s="52"/>
      <c r="J7" s="52"/>
    </row>
    <row r="8" spans="1:10" ht="104.25" customHeight="1">
      <c r="A8" s="2"/>
      <c r="B8" s="188" t="s">
        <v>57</v>
      </c>
      <c r="C8" s="199" t="s">
        <v>432</v>
      </c>
      <c r="D8" s="188" t="s">
        <v>58</v>
      </c>
      <c r="E8" s="188" t="s">
        <v>438</v>
      </c>
      <c r="F8" s="55"/>
      <c r="G8" s="55"/>
      <c r="H8" s="55"/>
      <c r="I8" s="55"/>
      <c r="J8" s="193">
        <v>0</v>
      </c>
    </row>
    <row r="9" spans="1:10" ht="111.75" customHeight="1">
      <c r="A9" s="2"/>
      <c r="B9" s="56" t="s">
        <v>59</v>
      </c>
      <c r="C9" s="56" t="s">
        <v>297</v>
      </c>
      <c r="D9" s="56" t="s">
        <v>58</v>
      </c>
      <c r="E9" s="224" t="s">
        <v>439</v>
      </c>
      <c r="F9" s="58"/>
      <c r="G9" s="58"/>
      <c r="H9" s="58"/>
      <c r="I9" s="58"/>
      <c r="J9" s="194">
        <v>0</v>
      </c>
    </row>
    <row r="10" spans="1:10" ht="150" customHeight="1">
      <c r="A10" s="2"/>
      <c r="B10" s="199" t="s">
        <v>60</v>
      </c>
      <c r="C10" s="208" t="s">
        <v>393</v>
      </c>
      <c r="D10" s="188" t="s">
        <v>58</v>
      </c>
      <c r="E10" s="225" t="s">
        <v>440</v>
      </c>
      <c r="F10" s="55"/>
      <c r="G10" s="55"/>
      <c r="H10" s="55"/>
      <c r="I10" s="55"/>
      <c r="J10" s="193">
        <v>0</v>
      </c>
    </row>
    <row r="11" ht="18">
      <c r="J11" s="59"/>
    </row>
    <row r="12" ht="18">
      <c r="J12" s="59"/>
    </row>
    <row r="13" ht="15">
      <c r="J13" s="60"/>
    </row>
    <row r="14" spans="3:10" ht="15">
      <c r="C14" s="61" t="s">
        <v>61</v>
      </c>
      <c r="J14" s="60"/>
    </row>
    <row r="15" spans="3:10" ht="15">
      <c r="C15" s="61" t="s">
        <v>58</v>
      </c>
      <c r="J15" s="60"/>
    </row>
    <row r="16" spans="3:10" ht="15">
      <c r="C16" s="61" t="s">
        <v>62</v>
      </c>
      <c r="J16" s="60"/>
    </row>
    <row r="17" spans="3:10" ht="15">
      <c r="C17" s="61" t="s">
        <v>63</v>
      </c>
      <c r="J17" s="60"/>
    </row>
  </sheetData>
  <sheetProtection selectLockedCells="1" selectUnlockedCells="1"/>
  <dataValidations count="1">
    <dataValidation type="list" allowBlank="1" showErrorMessage="1" sqref="D10 D8">
      <formula1>$C$14:$C$17</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1:F24"/>
  <sheetViews>
    <sheetView showGridLines="0" zoomScalePageLayoutView="0" workbookViewId="0" topLeftCell="A4">
      <selection activeCell="F23" sqref="F23"/>
    </sheetView>
  </sheetViews>
  <sheetFormatPr defaultColWidth="10.8515625" defaultRowHeight="15"/>
  <cols>
    <col min="1" max="1" width="2.8515625" style="162" customWidth="1"/>
    <col min="2" max="2" width="50.00390625" style="162" customWidth="1"/>
    <col min="3" max="3" width="7.28125" style="162" customWidth="1"/>
    <col min="4" max="4" width="5.421875" style="163" customWidth="1"/>
    <col min="5" max="5" width="6.8515625" style="162" customWidth="1"/>
    <col min="6" max="6" width="15.140625" style="164" customWidth="1"/>
    <col min="7" max="7" width="10.8515625" style="165" customWidth="1"/>
    <col min="8" max="16384" width="10.8515625" style="162" customWidth="1"/>
  </cols>
  <sheetData>
    <row r="1" spans="1:6" ht="15">
      <c r="A1" s="166"/>
      <c r="B1" s="167"/>
      <c r="C1" s="168"/>
      <c r="D1" s="167"/>
      <c r="E1" s="169"/>
      <c r="F1" s="168"/>
    </row>
    <row r="2" spans="1:6" ht="15" customHeight="1">
      <c r="A2" s="166"/>
      <c r="B2" s="256" t="s">
        <v>293</v>
      </c>
      <c r="C2" s="256"/>
      <c r="D2" s="256"/>
      <c r="E2" s="256"/>
      <c r="F2" s="256"/>
    </row>
    <row r="3" spans="1:6" ht="7.5" customHeight="1">
      <c r="A3" s="166"/>
      <c r="B3" s="274" t="str">
        <f>"Diagrama por valores"&amp;'1. General'!C6</f>
        <v>Diagrama por valores</v>
      </c>
      <c r="C3" s="274"/>
      <c r="D3" s="274"/>
      <c r="E3" s="274"/>
      <c r="F3" s="274"/>
    </row>
    <row r="4" spans="1:6" ht="15" customHeight="1">
      <c r="A4" s="166"/>
      <c r="B4" s="274"/>
      <c r="C4" s="274"/>
      <c r="D4" s="274"/>
      <c r="E4" s="274"/>
      <c r="F4" s="274"/>
    </row>
    <row r="5" spans="1:6" ht="30" customHeight="1">
      <c r="A5" s="166"/>
      <c r="B5" s="170"/>
      <c r="C5" s="168"/>
      <c r="D5" s="167"/>
      <c r="E5" s="169"/>
      <c r="F5" s="168"/>
    </row>
    <row r="6" spans="1:6" ht="15">
      <c r="A6" s="166"/>
      <c r="B6" s="170"/>
      <c r="C6" s="168"/>
      <c r="D6" s="167"/>
      <c r="E6" s="169"/>
      <c r="F6" s="168"/>
    </row>
    <row r="7" spans="1:6" ht="15">
      <c r="A7" s="166"/>
      <c r="B7" s="170"/>
      <c r="C7" s="171"/>
      <c r="D7" s="171"/>
      <c r="E7" s="170"/>
      <c r="F7" s="166"/>
    </row>
    <row r="8" spans="1:6" ht="15" customHeight="1">
      <c r="A8" s="166"/>
      <c r="B8" s="168"/>
      <c r="C8" s="168"/>
      <c r="D8" s="167"/>
      <c r="E8" s="169"/>
      <c r="F8" s="168"/>
    </row>
    <row r="9" spans="1:6" ht="30" customHeight="1">
      <c r="A9" s="166"/>
      <c r="B9" s="172"/>
      <c r="C9" s="173"/>
      <c r="D9" s="174"/>
      <c r="E9" s="173"/>
      <c r="F9" s="175"/>
    </row>
    <row r="10" spans="1:6" ht="30" customHeight="1">
      <c r="A10" s="166"/>
      <c r="B10" s="172"/>
      <c r="C10" s="173"/>
      <c r="D10" s="174"/>
      <c r="E10" s="173"/>
      <c r="F10" s="175"/>
    </row>
    <row r="11" spans="1:6" ht="30" customHeight="1">
      <c r="A11" s="166"/>
      <c r="B11" s="172"/>
      <c r="C11" s="173"/>
      <c r="D11" s="174"/>
      <c r="E11" s="173"/>
      <c r="F11" s="175"/>
    </row>
    <row r="12" spans="1:6" ht="30" customHeight="1">
      <c r="A12" s="166"/>
      <c r="B12" s="172"/>
      <c r="C12" s="173"/>
      <c r="D12" s="174"/>
      <c r="E12" s="173"/>
      <c r="F12" s="175"/>
    </row>
    <row r="13" spans="1:6" ht="30" customHeight="1">
      <c r="A13" s="166"/>
      <c r="B13" s="172"/>
      <c r="C13" s="173"/>
      <c r="D13" s="174"/>
      <c r="E13" s="173"/>
      <c r="F13" s="175"/>
    </row>
    <row r="14" spans="1:6" ht="15">
      <c r="A14" s="166"/>
      <c r="B14" s="166"/>
      <c r="C14" s="166"/>
      <c r="D14" s="167"/>
      <c r="E14" s="166"/>
      <c r="F14" s="168"/>
    </row>
    <row r="15" spans="1:6" ht="15" customHeight="1">
      <c r="A15" s="166"/>
      <c r="B15" s="275"/>
      <c r="C15" s="275"/>
      <c r="D15" s="275"/>
      <c r="E15" s="275"/>
      <c r="F15" s="275"/>
    </row>
    <row r="16" spans="1:6" ht="93.75" customHeight="1">
      <c r="A16" s="166"/>
      <c r="B16" s="276"/>
      <c r="C16" s="276"/>
      <c r="D16" s="276"/>
      <c r="E16" s="276"/>
      <c r="F16" s="276"/>
    </row>
    <row r="17" spans="1:6" ht="30" customHeight="1">
      <c r="A17" s="166"/>
      <c r="B17" s="277" t="s">
        <v>207</v>
      </c>
      <c r="C17" s="277"/>
      <c r="D17" s="277"/>
      <c r="E17" s="277"/>
      <c r="F17" s="277"/>
    </row>
    <row r="18" spans="1:6" ht="26.25" customHeight="1">
      <c r="A18" s="166"/>
      <c r="B18" s="176" t="s">
        <v>208</v>
      </c>
      <c r="C18" s="177">
        <f>'3. Cálculo'!F9/5+'3. Cálculo'!F29/5+'3. Cálculo'!F45+'3. Cálculo'!F69+'3. Cálculo'!F100+'3. Cálculo'!F120+'3. Cálculo'!F120</f>
        <v>0</v>
      </c>
      <c r="D18" s="178" t="s">
        <v>204</v>
      </c>
      <c r="E18" s="179">
        <f>'3. Cálculo'!G9/5+'3. Cálculo'!G29/5+'3. Cálculo'!G45+'3. Cálculo'!G69+'3. Cálculo'!G100</f>
        <v>234.8</v>
      </c>
      <c r="F18" s="180">
        <f aca="true" t="shared" si="0" ref="F18:F23">C18/E18</f>
        <v>0</v>
      </c>
    </row>
    <row r="19" spans="1:6" ht="26.25" customHeight="1">
      <c r="A19" s="166"/>
      <c r="B19" s="176" t="s">
        <v>209</v>
      </c>
      <c r="C19" s="177">
        <f>'3. Cálculo'!F9/5+'3. Cálculo'!F29/5+'3. Cálculo'!F54+'3. Cálculo'!F75+'3. Cálculo'!F105+'3. Cálculo'!F124+'3. Cálculo'!F124</f>
        <v>0</v>
      </c>
      <c r="D19" s="178" t="s">
        <v>204</v>
      </c>
      <c r="E19" s="179">
        <f>'3. Cálculo'!G9/5+'3. Cálculo'!G29/5+'3. Cálculo'!G54+'3. Cálculo'!G75+'3. Cálculo'!G105</f>
        <v>164.8</v>
      </c>
      <c r="F19" s="180">
        <f t="shared" si="0"/>
        <v>0</v>
      </c>
    </row>
    <row r="20" spans="1:6" ht="26.25" customHeight="1">
      <c r="A20" s="166"/>
      <c r="B20" s="176" t="s">
        <v>210</v>
      </c>
      <c r="C20" s="177">
        <f>'3. Cálculo'!F9/5+'3. Cálculo'!F29/5+'3. Cálculo'!F56+'3. Cálculo'!F81+'3. Cálculo'!F110+'3. Cálculo'!F128+'3. Cálculo'!F128</f>
        <v>0</v>
      </c>
      <c r="D20" s="178" t="s">
        <v>204</v>
      </c>
      <c r="E20" s="179">
        <f>'3. Cálculo'!G9/5+'3. Cálculo'!G29/5+'3. Cálculo'!G56+'3. Cálculo'!G81+'3. Cálculo'!G110</f>
        <v>194.8</v>
      </c>
      <c r="F20" s="180">
        <f t="shared" si="0"/>
        <v>0</v>
      </c>
    </row>
    <row r="21" spans="1:6" ht="26.25" customHeight="1">
      <c r="A21" s="166"/>
      <c r="B21" s="176" t="s">
        <v>211</v>
      </c>
      <c r="C21" s="177">
        <f>'3. Cálculo'!F9/5+'3. Cálculo'!F29/5+'3. Cálculo'!F61+'3. Cálculo'!F87+'3. Cálculo'!F114+'3. Cálculo'!F132+'3. Cálculo'!F132</f>
        <v>0</v>
      </c>
      <c r="D21" s="178" t="s">
        <v>204</v>
      </c>
      <c r="E21" s="179">
        <f>'3. Cálculo'!G9/5+'3. Cálculo'!G29/5+'3. Cálculo'!G61+'3. Cálculo'!G87+'3. Cálculo'!G114</f>
        <v>154.8</v>
      </c>
      <c r="F21" s="180">
        <f t="shared" si="0"/>
        <v>0</v>
      </c>
    </row>
    <row r="22" spans="1:6" ht="26.25" customHeight="1">
      <c r="A22" s="166"/>
      <c r="B22" s="176" t="s">
        <v>212</v>
      </c>
      <c r="C22" s="177">
        <f>'3. Cálculo'!F9/5+'3. Cálculo'!F29/5+'3. Cálculo'!F65+'3. Cálculo'!F92+'3. Cálculo'!F117+'3. Cálculo'!F137+'3. Cálculo'!F137</f>
        <v>0</v>
      </c>
      <c r="D22" s="178" t="s">
        <v>204</v>
      </c>
      <c r="E22" s="179">
        <f>'3. Cálculo'!G9/5+'3. Cálculo'!G29/5+'3. Cálculo'!G65+'3. Cálculo'!G92+'3. Cálculo'!G117</f>
        <v>154.8</v>
      </c>
      <c r="F22" s="180">
        <f t="shared" si="0"/>
        <v>0</v>
      </c>
    </row>
    <row r="23" spans="1:6" ht="30" customHeight="1">
      <c r="A23" s="166"/>
      <c r="B23" s="181" t="str">
        <f>"SUMA"&amp;IF('1. General'!C11=1," (escala para unipersonales)","")</f>
        <v>SUMA</v>
      </c>
      <c r="C23" s="182">
        <f>'3. Cálculo'!H4</f>
        <v>0</v>
      </c>
      <c r="D23" s="183" t="s">
        <v>204</v>
      </c>
      <c r="E23" s="184">
        <f>'3. Cálculo'!I4</f>
        <v>1000</v>
      </c>
      <c r="F23" s="185">
        <f t="shared" si="0"/>
        <v>0</v>
      </c>
    </row>
    <row r="24" spans="1:6" ht="15">
      <c r="A24" s="166"/>
      <c r="B24" s="166"/>
      <c r="C24" s="166"/>
      <c r="D24" s="167"/>
      <c r="E24" s="166"/>
      <c r="F24" s="168"/>
    </row>
  </sheetData>
  <sheetProtection selectLockedCells="1" selectUnlockedCells="1"/>
  <mergeCells count="5">
    <mergeCell ref="B2:F2"/>
    <mergeCell ref="B3:F4"/>
    <mergeCell ref="B15:F15"/>
    <mergeCell ref="B16:F16"/>
    <mergeCell ref="B17:F17"/>
  </mergeCells>
  <printOptions/>
  <pageMargins left="0.5798611111111112" right="0.7798611111111111" top="0.7875" bottom="0.7875" header="0.5118055555555555" footer="0.5118055555555555"/>
  <pageSetup horizontalDpi="300" verticalDpi="300" orientation="portrait" paperSize="9"/>
  <drawing r:id="rId1"/>
</worksheet>
</file>

<file path=xl/worksheets/sheet31.xml><?xml version="1.0" encoding="utf-8"?>
<worksheet xmlns="http://schemas.openxmlformats.org/spreadsheetml/2006/main" xmlns:r="http://schemas.openxmlformats.org/officeDocument/2006/relationships">
  <dimension ref="A1:F24"/>
  <sheetViews>
    <sheetView showGridLines="0" zoomScalePageLayoutView="0" workbookViewId="0" topLeftCell="A10">
      <selection activeCell="J21" sqref="J21"/>
    </sheetView>
  </sheetViews>
  <sheetFormatPr defaultColWidth="10.8515625" defaultRowHeight="15"/>
  <cols>
    <col min="1" max="1" width="2.8515625" style="162" customWidth="1"/>
    <col min="2" max="2" width="50.00390625" style="162" customWidth="1"/>
    <col min="3" max="3" width="7.28125" style="162" customWidth="1"/>
    <col min="4" max="4" width="5.421875" style="163" customWidth="1"/>
    <col min="5" max="5" width="6.8515625" style="162" customWidth="1"/>
    <col min="6" max="6" width="15.140625" style="164" customWidth="1"/>
    <col min="7" max="7" width="10.8515625" style="165" customWidth="1"/>
    <col min="8" max="16384" width="10.8515625" style="162" customWidth="1"/>
  </cols>
  <sheetData>
    <row r="1" spans="1:6" ht="15">
      <c r="A1" s="166"/>
      <c r="B1" s="167"/>
      <c r="C1" s="168"/>
      <c r="D1" s="167"/>
      <c r="E1" s="169"/>
      <c r="F1" s="168"/>
    </row>
    <row r="2" spans="1:6" ht="15" customHeight="1">
      <c r="A2" s="166"/>
      <c r="B2" s="278" t="s">
        <v>293</v>
      </c>
      <c r="C2" s="278"/>
      <c r="D2" s="278"/>
      <c r="E2" s="278"/>
      <c r="F2" s="278"/>
    </row>
    <row r="3" spans="1:6" ht="7.5" customHeight="1">
      <c r="A3" s="166"/>
      <c r="B3" s="274" t="str">
        <f>"Diagrama por grupos de interés"&amp;'1. General'!C6</f>
        <v>Diagrama por grupos de interés</v>
      </c>
      <c r="C3" s="274"/>
      <c r="D3" s="274"/>
      <c r="E3" s="274"/>
      <c r="F3" s="274"/>
    </row>
    <row r="4" spans="1:6" ht="15" customHeight="1">
      <c r="A4" s="166"/>
      <c r="B4" s="274"/>
      <c r="C4" s="274"/>
      <c r="D4" s="274"/>
      <c r="E4" s="274"/>
      <c r="F4" s="274"/>
    </row>
    <row r="5" spans="1:6" ht="30" customHeight="1">
      <c r="A5" s="166"/>
      <c r="B5" s="170"/>
      <c r="C5" s="168"/>
      <c r="D5" s="167"/>
      <c r="E5" s="169"/>
      <c r="F5" s="168"/>
    </row>
    <row r="6" spans="1:6" ht="15">
      <c r="A6" s="166"/>
      <c r="B6" s="170"/>
      <c r="C6" s="168"/>
      <c r="D6" s="167"/>
      <c r="E6" s="169"/>
      <c r="F6" s="168"/>
    </row>
    <row r="7" spans="1:6" ht="15">
      <c r="A7" s="166"/>
      <c r="B7" s="170"/>
      <c r="C7" s="171"/>
      <c r="D7" s="171"/>
      <c r="E7" s="170"/>
      <c r="F7" s="166"/>
    </row>
    <row r="8" spans="1:6" ht="15" customHeight="1">
      <c r="A8" s="166"/>
      <c r="B8" s="168"/>
      <c r="C8" s="168"/>
      <c r="D8" s="167"/>
      <c r="E8" s="169"/>
      <c r="F8" s="168"/>
    </row>
    <row r="9" spans="1:6" ht="30" customHeight="1">
      <c r="A9" s="166"/>
      <c r="B9" s="172"/>
      <c r="C9" s="173"/>
      <c r="D9" s="174"/>
      <c r="E9" s="173"/>
      <c r="F9" s="175"/>
    </row>
    <row r="10" spans="1:6" ht="30" customHeight="1">
      <c r="A10" s="166"/>
      <c r="B10" s="172"/>
      <c r="C10" s="173"/>
      <c r="D10" s="174"/>
      <c r="E10" s="173"/>
      <c r="F10" s="175"/>
    </row>
    <row r="11" spans="1:6" ht="30" customHeight="1">
      <c r="A11" s="166"/>
      <c r="B11" s="172"/>
      <c r="C11" s="173"/>
      <c r="D11" s="174"/>
      <c r="E11" s="173"/>
      <c r="F11" s="175"/>
    </row>
    <row r="12" spans="1:6" ht="30" customHeight="1">
      <c r="A12" s="166"/>
      <c r="B12" s="172"/>
      <c r="C12" s="173"/>
      <c r="D12" s="174"/>
      <c r="E12" s="173"/>
      <c r="F12" s="175"/>
    </row>
    <row r="13" spans="1:6" ht="30" customHeight="1">
      <c r="A13" s="166"/>
      <c r="B13" s="172"/>
      <c r="C13" s="173"/>
      <c r="D13" s="174"/>
      <c r="E13" s="173"/>
      <c r="F13" s="175"/>
    </row>
    <row r="14" spans="1:6" ht="15">
      <c r="A14" s="166"/>
      <c r="B14" s="166"/>
      <c r="C14" s="166"/>
      <c r="D14" s="167"/>
      <c r="E14" s="166"/>
      <c r="F14" s="168"/>
    </row>
    <row r="15" spans="1:6" ht="15" customHeight="1">
      <c r="A15" s="166"/>
      <c r="B15" s="275"/>
      <c r="C15" s="275"/>
      <c r="D15" s="275"/>
      <c r="E15" s="275"/>
      <c r="F15" s="275"/>
    </row>
    <row r="16" spans="1:6" ht="93.75" customHeight="1">
      <c r="A16" s="166"/>
      <c r="B16" s="276"/>
      <c r="C16" s="276"/>
      <c r="D16" s="276"/>
      <c r="E16" s="276"/>
      <c r="F16" s="276"/>
    </row>
    <row r="17" spans="1:6" ht="30" customHeight="1">
      <c r="A17" s="166"/>
      <c r="B17" s="277" t="s">
        <v>213</v>
      </c>
      <c r="C17" s="277"/>
      <c r="D17" s="277"/>
      <c r="E17" s="277"/>
      <c r="F17" s="277"/>
    </row>
    <row r="18" spans="1:6" ht="26.25" customHeight="1">
      <c r="A18" s="166"/>
      <c r="B18" s="176" t="s">
        <v>292</v>
      </c>
      <c r="C18" s="177">
        <f>'3. Cálculo'!F9</f>
        <v>0</v>
      </c>
      <c r="D18" s="178" t="s">
        <v>204</v>
      </c>
      <c r="E18" s="186">
        <f>'3. Cálculo'!G9</f>
        <v>18</v>
      </c>
      <c r="F18" s="180">
        <f aca="true" t="shared" si="0" ref="F18:F23">C18/E18</f>
        <v>0</v>
      </c>
    </row>
    <row r="19" spans="1:6" ht="26.25" customHeight="1">
      <c r="A19" s="166"/>
      <c r="B19" s="176" t="s">
        <v>342</v>
      </c>
      <c r="C19" s="177">
        <f>'3. Cálculo'!F29</f>
        <v>0</v>
      </c>
      <c r="D19" s="178" t="s">
        <v>204</v>
      </c>
      <c r="E19" s="186">
        <f>'3. Cálculo'!G29</f>
        <v>6</v>
      </c>
      <c r="F19" s="180">
        <f t="shared" si="0"/>
        <v>0</v>
      </c>
    </row>
    <row r="20" spans="1:6" ht="26.25" customHeight="1">
      <c r="A20" s="166"/>
      <c r="B20" s="176" t="s">
        <v>428</v>
      </c>
      <c r="C20" s="177">
        <f>'3. Cálculo'!F44</f>
        <v>0</v>
      </c>
      <c r="D20" s="178" t="s">
        <v>204</v>
      </c>
      <c r="E20" s="186">
        <f>'3. Cálculo'!G44</f>
        <v>320</v>
      </c>
      <c r="F20" s="180">
        <f t="shared" si="0"/>
        <v>0</v>
      </c>
    </row>
    <row r="21" spans="1:6" ht="26.25" customHeight="1">
      <c r="A21" s="166"/>
      <c r="B21" s="176" t="s">
        <v>425</v>
      </c>
      <c r="C21" s="177">
        <f>'3. Cálculo'!F68</f>
        <v>0</v>
      </c>
      <c r="D21" s="178" t="s">
        <v>204</v>
      </c>
      <c r="E21" s="186">
        <f>'3. Cálculo'!G68</f>
        <v>270</v>
      </c>
      <c r="F21" s="180">
        <f t="shared" si="0"/>
        <v>0</v>
      </c>
    </row>
    <row r="22" spans="1:6" ht="26.25" customHeight="1">
      <c r="A22" s="166"/>
      <c r="B22" s="176" t="s">
        <v>214</v>
      </c>
      <c r="C22" s="177">
        <f>'3. Cálculo'!F99</f>
        <v>0</v>
      </c>
      <c r="D22" s="178" t="s">
        <v>204</v>
      </c>
      <c r="E22" s="186">
        <f>'3. Cálculo'!G99</f>
        <v>290</v>
      </c>
      <c r="F22" s="180">
        <f t="shared" si="0"/>
        <v>0</v>
      </c>
    </row>
    <row r="23" spans="1:6" ht="30" customHeight="1">
      <c r="A23" s="166"/>
      <c r="B23" s="181" t="str">
        <f>"SUMA"&amp;IF('1. General'!C11=1," (escala para unipersonales)","")</f>
        <v>SUMA</v>
      </c>
      <c r="C23" s="182">
        <f>'3. Cálculo'!H4</f>
        <v>0</v>
      </c>
      <c r="D23" s="183" t="s">
        <v>204</v>
      </c>
      <c r="E23" s="184">
        <f>'3. Cálculo'!I4</f>
        <v>1000</v>
      </c>
      <c r="F23" s="185">
        <f t="shared" si="0"/>
        <v>0</v>
      </c>
    </row>
    <row r="24" spans="1:6" ht="15">
      <c r="A24" s="166"/>
      <c r="B24" s="166"/>
      <c r="C24" s="166"/>
      <c r="D24" s="167"/>
      <c r="E24" s="166"/>
      <c r="F24" s="168"/>
    </row>
  </sheetData>
  <sheetProtection selectLockedCells="1" selectUnlockedCells="1"/>
  <mergeCells count="5">
    <mergeCell ref="B2:F2"/>
    <mergeCell ref="B3:F4"/>
    <mergeCell ref="B15:F15"/>
    <mergeCell ref="B16:F16"/>
    <mergeCell ref="B17:F17"/>
  </mergeCells>
  <printOptions/>
  <pageMargins left="0.5798611111111112" right="0.7798611111111111" top="0.7875" bottom="0.7875" header="0.5118055555555555" footer="0.5118055555555555"/>
  <pageSetup horizontalDpi="300" verticalDpi="300" orientation="portrait" paperSize="9"/>
  <drawing r:id="rId1"/>
</worksheet>
</file>

<file path=xl/worksheets/sheet32.xml><?xml version="1.0" encoding="utf-8"?>
<worksheet xmlns="http://schemas.openxmlformats.org/spreadsheetml/2006/main" xmlns:r="http://schemas.openxmlformats.org/officeDocument/2006/relationships">
  <dimension ref="A1:F44"/>
  <sheetViews>
    <sheetView showGridLines="0" zoomScalePageLayoutView="0" workbookViewId="0" topLeftCell="A37">
      <selection activeCell="J10" sqref="J10"/>
    </sheetView>
  </sheetViews>
  <sheetFormatPr defaultColWidth="10.8515625" defaultRowHeight="15"/>
  <cols>
    <col min="1" max="1" width="2.8515625" style="162" customWidth="1"/>
    <col min="2" max="2" width="50.00390625" style="162" customWidth="1"/>
    <col min="3" max="3" width="7.28125" style="162" customWidth="1"/>
    <col min="4" max="4" width="5.421875" style="163" customWidth="1"/>
    <col min="5" max="5" width="6.8515625" style="162" customWidth="1"/>
    <col min="6" max="6" width="15.140625" style="164" customWidth="1"/>
    <col min="7" max="7" width="10.8515625" style="165" customWidth="1"/>
    <col min="8" max="16384" width="10.8515625" style="162" customWidth="1"/>
  </cols>
  <sheetData>
    <row r="1" spans="1:6" ht="15">
      <c r="A1" s="166"/>
      <c r="B1" s="167"/>
      <c r="C1" s="168"/>
      <c r="D1" s="167"/>
      <c r="E1" s="169"/>
      <c r="F1" s="168"/>
    </row>
    <row r="2" spans="1:6" ht="15" customHeight="1">
      <c r="A2" s="166"/>
      <c r="B2" s="278" t="s">
        <v>293</v>
      </c>
      <c r="C2" s="278"/>
      <c r="D2" s="278"/>
      <c r="E2" s="278"/>
      <c r="F2" s="278"/>
    </row>
    <row r="3" spans="1:6" ht="7.5" customHeight="1">
      <c r="A3" s="166"/>
      <c r="B3" s="274" t="str">
        <f>"Diagrama por indicadores"&amp;'1. General'!C6</f>
        <v>Diagrama por indicadores</v>
      </c>
      <c r="C3" s="274"/>
      <c r="D3" s="274"/>
      <c r="E3" s="274"/>
      <c r="F3" s="274"/>
    </row>
    <row r="4" spans="1:6" ht="15" customHeight="1">
      <c r="A4" s="166"/>
      <c r="B4" s="274"/>
      <c r="C4" s="274"/>
      <c r="D4" s="274"/>
      <c r="E4" s="274"/>
      <c r="F4" s="274"/>
    </row>
    <row r="5" spans="1:6" ht="30" customHeight="1">
      <c r="A5" s="166"/>
      <c r="B5" s="170"/>
      <c r="C5" s="168"/>
      <c r="D5" s="167"/>
      <c r="E5" s="169"/>
      <c r="F5" s="168"/>
    </row>
    <row r="6" spans="1:6" ht="15">
      <c r="A6" s="166"/>
      <c r="B6" s="170"/>
      <c r="C6" s="168"/>
      <c r="D6" s="167"/>
      <c r="E6" s="169"/>
      <c r="F6" s="168"/>
    </row>
    <row r="7" spans="1:6" ht="15">
      <c r="A7" s="166"/>
      <c r="B7" s="170"/>
      <c r="C7" s="171"/>
      <c r="D7" s="171"/>
      <c r="E7" s="170"/>
      <c r="F7" s="166"/>
    </row>
    <row r="8" spans="1:6" ht="15" customHeight="1">
      <c r="A8" s="166"/>
      <c r="B8" s="168"/>
      <c r="C8" s="168"/>
      <c r="D8" s="167"/>
      <c r="E8" s="169"/>
      <c r="F8" s="168"/>
    </row>
    <row r="9" spans="1:6" ht="30" customHeight="1">
      <c r="A9" s="166"/>
      <c r="B9" s="172"/>
      <c r="C9" s="173"/>
      <c r="D9" s="174"/>
      <c r="E9" s="173"/>
      <c r="F9" s="175"/>
    </row>
    <row r="10" spans="1:6" ht="30" customHeight="1">
      <c r="A10" s="166"/>
      <c r="B10" s="172"/>
      <c r="C10" s="173"/>
      <c r="D10" s="174"/>
      <c r="E10" s="173"/>
      <c r="F10" s="175"/>
    </row>
    <row r="11" spans="1:6" ht="30" customHeight="1">
      <c r="A11" s="166"/>
      <c r="B11" s="172"/>
      <c r="C11" s="173"/>
      <c r="D11" s="174"/>
      <c r="E11" s="173"/>
      <c r="F11" s="175"/>
    </row>
    <row r="12" spans="1:6" ht="30" customHeight="1">
      <c r="A12" s="166"/>
      <c r="B12" s="172"/>
      <c r="C12" s="173"/>
      <c r="D12" s="174"/>
      <c r="E12" s="173"/>
      <c r="F12" s="175"/>
    </row>
    <row r="13" spans="1:6" ht="30" customHeight="1">
      <c r="A13" s="166"/>
      <c r="B13" s="172"/>
      <c r="C13" s="173"/>
      <c r="D13" s="174"/>
      <c r="E13" s="173"/>
      <c r="F13" s="175"/>
    </row>
    <row r="14" spans="1:6" ht="15">
      <c r="A14" s="166"/>
      <c r="B14" s="166"/>
      <c r="C14" s="166"/>
      <c r="D14" s="167"/>
      <c r="E14" s="166"/>
      <c r="F14" s="168"/>
    </row>
    <row r="15" spans="1:6" ht="15" customHeight="1">
      <c r="A15" s="166"/>
      <c r="B15" s="275"/>
      <c r="C15" s="275"/>
      <c r="D15" s="275"/>
      <c r="E15" s="275"/>
      <c r="F15" s="275"/>
    </row>
    <row r="16" spans="1:6" ht="93.75" customHeight="1">
      <c r="A16" s="166"/>
      <c r="B16" s="276"/>
      <c r="C16" s="276"/>
      <c r="D16" s="276"/>
      <c r="E16" s="276"/>
      <c r="F16" s="276"/>
    </row>
    <row r="17" spans="1:6" ht="30" customHeight="1">
      <c r="A17" s="166"/>
      <c r="B17" s="277" t="s">
        <v>215</v>
      </c>
      <c r="C17" s="277"/>
      <c r="D17" s="277"/>
      <c r="E17" s="277"/>
      <c r="F17" s="277"/>
    </row>
    <row r="18" spans="1:6" s="165" customFormat="1" ht="26.25" customHeight="1">
      <c r="A18" s="166"/>
      <c r="B18" s="176" t="s">
        <v>56</v>
      </c>
      <c r="C18" s="177">
        <f>'4. BC Matriz'!C9</f>
        <v>0</v>
      </c>
      <c r="D18" s="178" t="s">
        <v>204</v>
      </c>
      <c r="E18" s="187">
        <f>'4. BC Matriz'!E9</f>
        <v>18</v>
      </c>
      <c r="F18" s="180">
        <f>'4. BC Matriz'!F9</f>
        <v>0</v>
      </c>
    </row>
    <row r="19" spans="1:6" s="165" customFormat="1" ht="26.25" customHeight="1">
      <c r="A19" s="166"/>
      <c r="B19" s="176" t="s">
        <v>234</v>
      </c>
      <c r="C19" s="177">
        <f>'4. BC Matriz'!G9</f>
        <v>0</v>
      </c>
      <c r="D19" s="178" t="s">
        <v>204</v>
      </c>
      <c r="E19" s="187">
        <f>'4. BC Matriz'!I9</f>
        <v>18</v>
      </c>
      <c r="F19" s="180">
        <f>'4. BC Matriz'!J9</f>
        <v>0</v>
      </c>
    </row>
    <row r="20" spans="1:6" s="165" customFormat="1" ht="26.25" customHeight="1">
      <c r="A20" s="166"/>
      <c r="B20" s="176" t="s">
        <v>235</v>
      </c>
      <c r="C20" s="177">
        <f>'4. BC Matriz'!K9</f>
        <v>0</v>
      </c>
      <c r="D20" s="178" t="s">
        <v>204</v>
      </c>
      <c r="E20" s="187">
        <f>'4. BC Matriz'!M9</f>
        <v>18</v>
      </c>
      <c r="F20" s="180">
        <f>'4. BC Matriz'!N9</f>
        <v>0</v>
      </c>
    </row>
    <row r="21" spans="1:6" s="165" customFormat="1" ht="26.25" customHeight="1">
      <c r="A21" s="166"/>
      <c r="B21" s="176" t="s">
        <v>239</v>
      </c>
      <c r="C21" s="177">
        <f>'4. BC Matriz'!O9</f>
        <v>0</v>
      </c>
      <c r="D21" s="178" t="s">
        <v>204</v>
      </c>
      <c r="E21" s="187">
        <f>'4. BC Matriz'!Q9</f>
        <v>18</v>
      </c>
      <c r="F21" s="180">
        <f>'4. BC Matriz'!R9</f>
        <v>0</v>
      </c>
    </row>
    <row r="22" spans="1:6" s="165" customFormat="1" ht="26.25" customHeight="1">
      <c r="A22" s="166"/>
      <c r="B22" s="176" t="s">
        <v>242</v>
      </c>
      <c r="C22" s="177">
        <f>'4. BC Matriz'!S9</f>
        <v>0</v>
      </c>
      <c r="D22" s="178" t="s">
        <v>204</v>
      </c>
      <c r="E22" s="187">
        <f>'4. BC Matriz'!U9</f>
        <v>18</v>
      </c>
      <c r="F22" s="180">
        <f>'4. BC Matriz'!V9</f>
        <v>0</v>
      </c>
    </row>
    <row r="23" spans="1:6" s="165" customFormat="1" ht="26.25" customHeight="1">
      <c r="A23" s="166"/>
      <c r="B23" s="176" t="s">
        <v>67</v>
      </c>
      <c r="C23" s="177">
        <f>'4. BC Matriz'!C11</f>
        <v>0</v>
      </c>
      <c r="D23" s="178" t="s">
        <v>204</v>
      </c>
      <c r="E23" s="187">
        <f>'4. BC Matriz'!E11</f>
        <v>6</v>
      </c>
      <c r="F23" s="180">
        <f>'4. BC Matriz'!F11</f>
        <v>0</v>
      </c>
    </row>
    <row r="24" spans="1:6" s="165" customFormat="1" ht="26.25" customHeight="1">
      <c r="A24" s="166"/>
      <c r="B24" s="176" t="s">
        <v>245</v>
      </c>
      <c r="C24" s="177">
        <f>'4. BC Matriz'!G11</f>
        <v>0</v>
      </c>
      <c r="D24" s="178" t="s">
        <v>204</v>
      </c>
      <c r="E24" s="187">
        <f>'4. BC Matriz'!I11</f>
        <v>6</v>
      </c>
      <c r="F24" s="180">
        <f>'4. BC Matriz'!J11</f>
        <v>0</v>
      </c>
    </row>
    <row r="25" spans="1:6" s="165" customFormat="1" ht="26.25" customHeight="1">
      <c r="A25" s="166"/>
      <c r="B25" s="176" t="s">
        <v>248</v>
      </c>
      <c r="C25" s="177">
        <f>'4. BC Matriz'!K11</f>
        <v>0</v>
      </c>
      <c r="D25" s="178" t="s">
        <v>204</v>
      </c>
      <c r="E25" s="187">
        <f>'4. BC Matriz'!M11</f>
        <v>6</v>
      </c>
      <c r="F25" s="180">
        <f>'4. BC Matriz'!N11</f>
        <v>0</v>
      </c>
    </row>
    <row r="26" spans="1:6" s="165" customFormat="1" ht="26.25" customHeight="1">
      <c r="A26" s="166"/>
      <c r="B26" s="176" t="s">
        <v>251</v>
      </c>
      <c r="C26" s="177">
        <f>'4. BC Matriz'!O11</f>
        <v>0</v>
      </c>
      <c r="D26" s="178" t="s">
        <v>204</v>
      </c>
      <c r="E26" s="187">
        <f>'4. BC Matriz'!Q11</f>
        <v>6</v>
      </c>
      <c r="F26" s="180">
        <f>'4. BC Matriz'!R11</f>
        <v>0</v>
      </c>
    </row>
    <row r="27" spans="1:6" s="165" customFormat="1" ht="26.25" customHeight="1">
      <c r="A27" s="166"/>
      <c r="B27" s="176" t="s">
        <v>253</v>
      </c>
      <c r="C27" s="177">
        <f>'4. BC Matriz'!S11</f>
        <v>0</v>
      </c>
      <c r="D27" s="178" t="s">
        <v>204</v>
      </c>
      <c r="E27" s="187">
        <f>'4. BC Matriz'!U11</f>
        <v>6</v>
      </c>
      <c r="F27" s="180">
        <f>'4. BC Matriz'!V11</f>
        <v>0</v>
      </c>
    </row>
    <row r="28" spans="1:6" s="165" customFormat="1" ht="26.25" customHeight="1">
      <c r="A28" s="166"/>
      <c r="B28" s="176" t="s">
        <v>75</v>
      </c>
      <c r="C28" s="177">
        <f>'3. Cálculo'!F45</f>
        <v>0</v>
      </c>
      <c r="D28" s="178" t="s">
        <v>204</v>
      </c>
      <c r="E28" s="187">
        <f>'3. Cálculo'!G45</f>
        <v>90</v>
      </c>
      <c r="F28" s="180">
        <f aca="true" t="shared" si="0" ref="F28:F43">C28/E28</f>
        <v>0</v>
      </c>
    </row>
    <row r="29" spans="1:6" s="165" customFormat="1" ht="26.25" customHeight="1">
      <c r="A29" s="166"/>
      <c r="B29" s="176" t="s">
        <v>81</v>
      </c>
      <c r="C29" s="177">
        <f>'3. Cálculo'!F54</f>
        <v>0</v>
      </c>
      <c r="D29" s="178" t="s">
        <v>204</v>
      </c>
      <c r="E29" s="187">
        <f>'3. Cálculo'!G54</f>
        <v>50</v>
      </c>
      <c r="F29" s="180">
        <f t="shared" si="0"/>
        <v>0</v>
      </c>
    </row>
    <row r="30" spans="1:6" s="165" customFormat="1" ht="26.25" customHeight="1">
      <c r="A30" s="166"/>
      <c r="B30" s="176" t="s">
        <v>84</v>
      </c>
      <c r="C30" s="177">
        <f>'3. Cálculo'!F56</f>
        <v>0</v>
      </c>
      <c r="D30" s="178" t="s">
        <v>204</v>
      </c>
      <c r="E30" s="187">
        <f>'3. Cálculo'!G56</f>
        <v>30</v>
      </c>
      <c r="F30" s="180">
        <f t="shared" si="0"/>
        <v>0</v>
      </c>
    </row>
    <row r="31" spans="1:6" s="165" customFormat="1" ht="26.25" customHeight="1">
      <c r="A31" s="166"/>
      <c r="B31" s="176" t="s">
        <v>89</v>
      </c>
      <c r="C31" s="177">
        <f>'3. Cálculo'!F61</f>
        <v>0</v>
      </c>
      <c r="D31" s="178" t="s">
        <v>204</v>
      </c>
      <c r="E31" s="187">
        <f>'3. Cálculo'!G61</f>
        <v>60</v>
      </c>
      <c r="F31" s="180">
        <f t="shared" si="0"/>
        <v>0</v>
      </c>
    </row>
    <row r="32" spans="1:6" s="165" customFormat="1" ht="26.25" customHeight="1">
      <c r="A32" s="166"/>
      <c r="B32" s="176" t="s">
        <v>95</v>
      </c>
      <c r="C32" s="177">
        <f>'3. Cálculo'!F65</f>
        <v>0</v>
      </c>
      <c r="D32" s="178" t="s">
        <v>204</v>
      </c>
      <c r="E32" s="187">
        <f>'3. Cálculo'!G65</f>
        <v>90</v>
      </c>
      <c r="F32" s="180">
        <f t="shared" si="0"/>
        <v>0</v>
      </c>
    </row>
    <row r="33" spans="1:6" s="165" customFormat="1" ht="26.25" customHeight="1">
      <c r="A33" s="166"/>
      <c r="B33" s="176" t="s">
        <v>100</v>
      </c>
      <c r="C33" s="177">
        <f>'3. Cálculo'!F69</f>
        <v>0</v>
      </c>
      <c r="D33" s="178" t="s">
        <v>204</v>
      </c>
      <c r="E33" s="187">
        <f>'3. Cálculo'!G69</f>
        <v>50</v>
      </c>
      <c r="F33" s="180">
        <f t="shared" si="0"/>
        <v>0</v>
      </c>
    </row>
    <row r="34" spans="1:6" s="165" customFormat="1" ht="26.25" customHeight="1">
      <c r="A34" s="166"/>
      <c r="B34" s="176" t="s">
        <v>105</v>
      </c>
      <c r="C34" s="177">
        <f>'3. Cálculo'!F75</f>
        <v>0</v>
      </c>
      <c r="D34" s="178" t="s">
        <v>204</v>
      </c>
      <c r="E34" s="187">
        <f>'3. Cálculo'!G75</f>
        <v>70</v>
      </c>
      <c r="F34" s="180">
        <f t="shared" si="0"/>
        <v>0</v>
      </c>
    </row>
    <row r="35" spans="1:6" s="165" customFormat="1" ht="26.25" customHeight="1">
      <c r="A35" s="166"/>
      <c r="B35" s="176" t="s">
        <v>109</v>
      </c>
      <c r="C35" s="177">
        <f>'3. Cálculo'!F81</f>
        <v>0</v>
      </c>
      <c r="D35" s="178" t="s">
        <v>204</v>
      </c>
      <c r="E35" s="187">
        <f>'3. Cálculo'!G81</f>
        <v>90</v>
      </c>
      <c r="F35" s="180">
        <f t="shared" si="0"/>
        <v>0</v>
      </c>
    </row>
    <row r="36" spans="1:6" s="165" customFormat="1" ht="26.25" customHeight="1">
      <c r="A36" s="166"/>
      <c r="B36" s="176" t="s">
        <v>113</v>
      </c>
      <c r="C36" s="177">
        <f>'3. Cálculo'!F87</f>
        <v>0</v>
      </c>
      <c r="D36" s="178" t="s">
        <v>204</v>
      </c>
      <c r="E36" s="187">
        <f>'3. Cálculo'!G87</f>
        <v>30</v>
      </c>
      <c r="F36" s="180">
        <f t="shared" si="0"/>
        <v>0</v>
      </c>
    </row>
    <row r="37" spans="1:6" s="165" customFormat="1" ht="26.25" customHeight="1">
      <c r="A37" s="166"/>
      <c r="B37" s="176" t="s">
        <v>116</v>
      </c>
      <c r="C37" s="177">
        <f>'3. Cálculo'!F92</f>
        <v>0</v>
      </c>
      <c r="D37" s="178" t="s">
        <v>204</v>
      </c>
      <c r="E37" s="187">
        <f>'3. Cálculo'!G92</f>
        <v>30</v>
      </c>
      <c r="F37" s="180">
        <f t="shared" si="0"/>
        <v>0</v>
      </c>
    </row>
    <row r="38" spans="1:6" s="165" customFormat="1" ht="26.25" customHeight="1">
      <c r="A38" s="166"/>
      <c r="B38" s="176" t="s">
        <v>122</v>
      </c>
      <c r="C38" s="177">
        <f>'3. Cálculo'!F100</f>
        <v>0</v>
      </c>
      <c r="D38" s="178" t="s">
        <v>204</v>
      </c>
      <c r="E38" s="187">
        <f>'3. Cálculo'!G100</f>
        <v>90</v>
      </c>
      <c r="F38" s="180">
        <f t="shared" si="0"/>
        <v>0</v>
      </c>
    </row>
    <row r="39" spans="1:6" s="165" customFormat="1" ht="26.25" customHeight="1">
      <c r="A39" s="166"/>
      <c r="B39" s="176" t="s">
        <v>125</v>
      </c>
      <c r="C39" s="177">
        <f>'3. Cálculo'!F105</f>
        <v>0</v>
      </c>
      <c r="D39" s="178" t="s">
        <v>204</v>
      </c>
      <c r="E39" s="187">
        <f>'3. Cálculo'!G105</f>
        <v>40</v>
      </c>
      <c r="F39" s="180">
        <f t="shared" si="0"/>
        <v>0</v>
      </c>
    </row>
    <row r="40" spans="1:6" s="165" customFormat="1" ht="26.25" customHeight="1">
      <c r="A40" s="166"/>
      <c r="B40" s="176" t="s">
        <v>129</v>
      </c>
      <c r="C40" s="177">
        <f>'3. Cálculo'!F110</f>
        <v>0</v>
      </c>
      <c r="D40" s="178" t="s">
        <v>204</v>
      </c>
      <c r="E40" s="187">
        <f>'3. Cálculo'!G110</f>
        <v>70</v>
      </c>
      <c r="F40" s="180">
        <f t="shared" si="0"/>
        <v>0</v>
      </c>
    </row>
    <row r="41" spans="1:6" s="165" customFormat="1" ht="26.25" customHeight="1">
      <c r="A41" s="166"/>
      <c r="B41" s="176" t="s">
        <v>132</v>
      </c>
      <c r="C41" s="177">
        <f>'3. Cálculo'!F114</f>
        <v>0</v>
      </c>
      <c r="D41" s="178" t="s">
        <v>204</v>
      </c>
      <c r="E41" s="187">
        <f>'3. Cálculo'!G114</f>
        <v>60</v>
      </c>
      <c r="F41" s="180">
        <f t="shared" si="0"/>
        <v>0</v>
      </c>
    </row>
    <row r="42" spans="1:6" s="165" customFormat="1" ht="26.25" customHeight="1">
      <c r="A42" s="166"/>
      <c r="B42" s="176" t="s">
        <v>135</v>
      </c>
      <c r="C42" s="177">
        <f>'3. Cálculo'!F117</f>
        <v>0</v>
      </c>
      <c r="D42" s="178" t="s">
        <v>204</v>
      </c>
      <c r="E42" s="187">
        <f>'3. Cálculo'!G117</f>
        <v>30</v>
      </c>
      <c r="F42" s="180">
        <f t="shared" si="0"/>
        <v>0</v>
      </c>
    </row>
    <row r="43" spans="1:6" s="165" customFormat="1" ht="30" customHeight="1">
      <c r="A43" s="166"/>
      <c r="B43" s="181" t="s">
        <v>216</v>
      </c>
      <c r="C43" s="182">
        <f>'3. Cálculo'!H4</f>
        <v>0</v>
      </c>
      <c r="D43" s="183" t="s">
        <v>204</v>
      </c>
      <c r="E43" s="184">
        <f>'3. Cálculo'!I4</f>
        <v>1000</v>
      </c>
      <c r="F43" s="185">
        <f t="shared" si="0"/>
        <v>0</v>
      </c>
    </row>
    <row r="44" spans="1:6" s="165" customFormat="1" ht="15">
      <c r="A44" s="166"/>
      <c r="B44" s="166"/>
      <c r="C44" s="166"/>
      <c r="D44" s="167"/>
      <c r="E44" s="166"/>
      <c r="F44" s="168"/>
    </row>
  </sheetData>
  <sheetProtection selectLockedCells="1" selectUnlockedCells="1"/>
  <mergeCells count="5">
    <mergeCell ref="B2:F2"/>
    <mergeCell ref="B3:F4"/>
    <mergeCell ref="B15:F15"/>
    <mergeCell ref="B16:F16"/>
    <mergeCell ref="B17:F17"/>
  </mergeCells>
  <printOptions/>
  <pageMargins left="0.5798611111111112" right="0.7798611111111111" top="0.7875" bottom="0.7875"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P17"/>
  <sheetViews>
    <sheetView zoomScalePageLayoutView="0" workbookViewId="0" topLeftCell="B7">
      <selection activeCell="E11" sqref="E11"/>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6" ht="18" customHeight="1">
      <c r="A1" s="2"/>
      <c r="B1" s="3" t="s">
        <v>293</v>
      </c>
      <c r="C1" s="3"/>
      <c r="D1" s="35"/>
      <c r="E1" s="3"/>
      <c r="F1" s="3"/>
      <c r="G1" s="3"/>
      <c r="H1" s="3"/>
      <c r="I1" s="3"/>
      <c r="J1" s="36"/>
      <c r="K1" s="37"/>
      <c r="L1" s="37"/>
      <c r="M1" s="37"/>
      <c r="N1" s="37"/>
      <c r="O1" s="37"/>
      <c r="P1" s="38"/>
    </row>
    <row r="2" spans="1:16" ht="21" customHeight="1">
      <c r="A2" s="2"/>
      <c r="B2" s="39" t="s">
        <v>45</v>
      </c>
      <c r="C2" s="39"/>
      <c r="D2" s="40"/>
      <c r="E2" s="39"/>
      <c r="F2" s="39"/>
      <c r="G2" s="39"/>
      <c r="H2" s="39"/>
      <c r="I2" s="39"/>
      <c r="J2" s="36"/>
      <c r="K2" s="37"/>
      <c r="L2" s="37"/>
      <c r="M2" s="37"/>
      <c r="N2" s="37"/>
      <c r="O2" s="37"/>
      <c r="P2" s="38"/>
    </row>
    <row r="3" spans="1:16" ht="14.25" customHeight="1">
      <c r="A3" s="2"/>
      <c r="B3" s="41" t="str">
        <f>"Organización: "&amp;'1. General'!C6&amp;", Año: "&amp;'1. General'!C15</f>
        <v>Organización: , Año: </v>
      </c>
      <c r="C3" s="41"/>
      <c r="D3" s="11"/>
      <c r="E3" s="41"/>
      <c r="F3" s="42"/>
      <c r="G3" s="42"/>
      <c r="H3" s="42"/>
      <c r="I3" s="42"/>
      <c r="J3" s="36"/>
      <c r="K3" s="37"/>
      <c r="L3" s="37"/>
      <c r="M3" s="37"/>
      <c r="N3" s="37"/>
      <c r="O3" s="37"/>
      <c r="P3" s="38"/>
    </row>
    <row r="4" spans="1:16" ht="14.25" customHeight="1">
      <c r="A4" s="2"/>
      <c r="B4" s="14"/>
      <c r="C4" s="23"/>
      <c r="D4" s="23"/>
      <c r="E4" s="23"/>
      <c r="F4" s="14"/>
      <c r="G4" s="14"/>
      <c r="H4" s="14"/>
      <c r="I4" s="14"/>
      <c r="J4" s="36"/>
      <c r="K4" s="37"/>
      <c r="L4" s="37"/>
      <c r="M4" s="37"/>
      <c r="N4" s="37"/>
      <c r="O4" s="37"/>
      <c r="P4" s="38"/>
    </row>
    <row r="5" spans="1:16" ht="30" customHeight="1">
      <c r="A5" s="2"/>
      <c r="B5" s="43" t="s">
        <v>46</v>
      </c>
      <c r="C5" s="44" t="s">
        <v>47</v>
      </c>
      <c r="D5" s="44" t="s">
        <v>48</v>
      </c>
      <c r="E5" s="45" t="s">
        <v>49</v>
      </c>
      <c r="F5" s="45" t="s">
        <v>50</v>
      </c>
      <c r="G5" s="45" t="s">
        <v>51</v>
      </c>
      <c r="H5" s="45" t="s">
        <v>52</v>
      </c>
      <c r="I5" s="45" t="s">
        <v>53</v>
      </c>
      <c r="J5" s="46" t="s">
        <v>54</v>
      </c>
      <c r="K5" s="37"/>
      <c r="L5" s="37"/>
      <c r="M5" s="37"/>
      <c r="N5" s="37"/>
      <c r="O5" s="37"/>
      <c r="P5" s="38"/>
    </row>
    <row r="6" spans="1:10" ht="30" customHeight="1">
      <c r="A6" s="2"/>
      <c r="B6" s="47" t="s">
        <v>55</v>
      </c>
      <c r="C6" s="48" t="s">
        <v>292</v>
      </c>
      <c r="D6" s="49"/>
      <c r="E6" s="48"/>
      <c r="F6" s="48"/>
      <c r="G6" s="48"/>
      <c r="H6" s="48"/>
      <c r="I6" s="48"/>
      <c r="J6" s="50"/>
    </row>
    <row r="7" spans="1:10" ht="30" customHeight="1">
      <c r="A7" s="2"/>
      <c r="B7" s="51" t="s">
        <v>234</v>
      </c>
      <c r="C7" s="52" t="s">
        <v>366</v>
      </c>
      <c r="D7" s="53"/>
      <c r="E7" s="52"/>
      <c r="F7" s="52"/>
      <c r="G7" s="52"/>
      <c r="H7" s="52"/>
      <c r="I7" s="52"/>
      <c r="J7" s="52"/>
    </row>
    <row r="8" spans="1:10" ht="60.75" customHeight="1">
      <c r="A8" s="2"/>
      <c r="B8" s="188" t="s">
        <v>231</v>
      </c>
      <c r="C8" s="199" t="s">
        <v>295</v>
      </c>
      <c r="D8" s="188" t="s">
        <v>58</v>
      </c>
      <c r="E8" s="188" t="s">
        <v>441</v>
      </c>
      <c r="F8" s="55"/>
      <c r="G8" s="55"/>
      <c r="H8" s="55"/>
      <c r="I8" s="55"/>
      <c r="J8" s="193">
        <v>0</v>
      </c>
    </row>
    <row r="9" spans="1:10" ht="68.25" customHeight="1">
      <c r="A9" s="2"/>
      <c r="B9" s="205" t="s">
        <v>232</v>
      </c>
      <c r="C9" s="56" t="s">
        <v>294</v>
      </c>
      <c r="D9" s="56" t="s">
        <v>58</v>
      </c>
      <c r="E9" s="56" t="s">
        <v>381</v>
      </c>
      <c r="F9" s="58"/>
      <c r="G9" s="58"/>
      <c r="H9" s="58"/>
      <c r="I9" s="58"/>
      <c r="J9" s="194">
        <v>0</v>
      </c>
    </row>
    <row r="10" spans="1:10" ht="87.75" customHeight="1">
      <c r="A10" s="2"/>
      <c r="B10" s="199" t="s">
        <v>233</v>
      </c>
      <c r="C10" s="208" t="s">
        <v>298</v>
      </c>
      <c r="D10" s="188" t="s">
        <v>58</v>
      </c>
      <c r="E10" s="188" t="s">
        <v>442</v>
      </c>
      <c r="F10" s="55"/>
      <c r="G10" s="55"/>
      <c r="H10" s="55"/>
      <c r="I10" s="55"/>
      <c r="J10" s="193">
        <v>0</v>
      </c>
    </row>
    <row r="11" spans="2:10" ht="56.25" customHeight="1">
      <c r="B11" s="32" t="s">
        <v>258</v>
      </c>
      <c r="C11" s="198" t="s">
        <v>296</v>
      </c>
      <c r="D11" s="32" t="s">
        <v>58</v>
      </c>
      <c r="E11" s="198" t="s">
        <v>365</v>
      </c>
      <c r="J11" s="196">
        <v>0</v>
      </c>
    </row>
    <row r="12" ht="18">
      <c r="J12" s="59"/>
    </row>
    <row r="13" ht="15">
      <c r="J13" s="60"/>
    </row>
    <row r="14" spans="3:10" ht="15">
      <c r="C14" s="61" t="s">
        <v>61</v>
      </c>
      <c r="J14" s="60"/>
    </row>
    <row r="15" spans="3:10" ht="15">
      <c r="C15" s="61" t="s">
        <v>58</v>
      </c>
      <c r="J15" s="60"/>
    </row>
    <row r="16" spans="3:10" ht="15">
      <c r="C16" s="61" t="s">
        <v>62</v>
      </c>
      <c r="J16" s="60"/>
    </row>
    <row r="17" spans="3:10" ht="15">
      <c r="C17" s="61" t="s">
        <v>63</v>
      </c>
      <c r="J17" s="60"/>
    </row>
  </sheetData>
  <sheetProtection/>
  <dataValidations count="1">
    <dataValidation type="list" allowBlank="1" showErrorMessage="1" sqref="D10 D8">
      <formula1>$C$14:$C$17</formula1>
      <formula2>0</formula2>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16"/>
  <sheetViews>
    <sheetView zoomScalePageLayoutView="0" workbookViewId="0" topLeftCell="A7">
      <selection activeCell="E10" sqref="E10"/>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6" ht="18" customHeight="1">
      <c r="A1" s="2"/>
      <c r="B1" s="3" t="s">
        <v>293</v>
      </c>
      <c r="C1" s="3"/>
      <c r="D1" s="35"/>
      <c r="E1" s="3"/>
      <c r="F1" s="3"/>
      <c r="G1" s="3"/>
      <c r="H1" s="3"/>
      <c r="I1" s="3"/>
      <c r="J1" s="36"/>
      <c r="K1" s="37"/>
      <c r="L1" s="37"/>
      <c r="M1" s="37"/>
      <c r="N1" s="37"/>
      <c r="O1" s="37"/>
      <c r="P1" s="38"/>
    </row>
    <row r="2" spans="1:16" ht="21" customHeight="1">
      <c r="A2" s="2"/>
      <c r="B2" s="39" t="s">
        <v>45</v>
      </c>
      <c r="C2" s="39"/>
      <c r="D2" s="40"/>
      <c r="E2" s="39"/>
      <c r="F2" s="39"/>
      <c r="G2" s="39"/>
      <c r="H2" s="39"/>
      <c r="I2" s="39"/>
      <c r="J2" s="36"/>
      <c r="K2" s="37"/>
      <c r="L2" s="37"/>
      <c r="M2" s="37"/>
      <c r="N2" s="37"/>
      <c r="O2" s="37"/>
      <c r="P2" s="38"/>
    </row>
    <row r="3" spans="1:16" ht="14.25" customHeight="1">
      <c r="A3" s="2"/>
      <c r="B3" s="41" t="str">
        <f>"Organización: "&amp;'1. General'!C6&amp;", Año: "&amp;'1. General'!C15</f>
        <v>Organización: , Año: </v>
      </c>
      <c r="C3" s="41"/>
      <c r="D3" s="11"/>
      <c r="E3" s="41"/>
      <c r="F3" s="42"/>
      <c r="G3" s="42"/>
      <c r="H3" s="42"/>
      <c r="I3" s="42"/>
      <c r="J3" s="36"/>
      <c r="K3" s="37"/>
      <c r="L3" s="37"/>
      <c r="M3" s="37"/>
      <c r="N3" s="37"/>
      <c r="O3" s="37"/>
      <c r="P3" s="38"/>
    </row>
    <row r="4" spans="1:16" ht="14.25" customHeight="1">
      <c r="A4" s="2"/>
      <c r="B4" s="14"/>
      <c r="C4" s="23"/>
      <c r="D4" s="23"/>
      <c r="E4" s="23"/>
      <c r="F4" s="14"/>
      <c r="G4" s="14"/>
      <c r="H4" s="14"/>
      <c r="I4" s="14"/>
      <c r="J4" s="36"/>
      <c r="K4" s="37"/>
      <c r="L4" s="37"/>
      <c r="M4" s="37"/>
      <c r="N4" s="37"/>
      <c r="O4" s="37"/>
      <c r="P4" s="38"/>
    </row>
    <row r="5" spans="1:16" ht="30" customHeight="1">
      <c r="A5" s="2"/>
      <c r="B5" s="43" t="s">
        <v>46</v>
      </c>
      <c r="C5" s="44" t="s">
        <v>47</v>
      </c>
      <c r="D5" s="44" t="s">
        <v>48</v>
      </c>
      <c r="E5" s="45" t="s">
        <v>49</v>
      </c>
      <c r="F5" s="45" t="s">
        <v>50</v>
      </c>
      <c r="G5" s="45" t="s">
        <v>51</v>
      </c>
      <c r="H5" s="45" t="s">
        <v>52</v>
      </c>
      <c r="I5" s="45" t="s">
        <v>53</v>
      </c>
      <c r="J5" s="46" t="s">
        <v>54</v>
      </c>
      <c r="K5" s="37"/>
      <c r="L5" s="37"/>
      <c r="M5" s="37"/>
      <c r="N5" s="37"/>
      <c r="O5" s="37"/>
      <c r="P5" s="38"/>
    </row>
    <row r="6" spans="1:10" ht="30" customHeight="1">
      <c r="A6" s="2"/>
      <c r="B6" s="47" t="s">
        <v>55</v>
      </c>
      <c r="C6" s="48" t="s">
        <v>299</v>
      </c>
      <c r="D6" s="49"/>
      <c r="E6" s="48"/>
      <c r="F6" s="48"/>
      <c r="G6" s="48"/>
      <c r="H6" s="48"/>
      <c r="I6" s="48"/>
      <c r="J6" s="50"/>
    </row>
    <row r="7" spans="1:10" ht="30" customHeight="1">
      <c r="A7" s="2"/>
      <c r="B7" s="51" t="s">
        <v>235</v>
      </c>
      <c r="C7" s="52" t="s">
        <v>300</v>
      </c>
      <c r="D7" s="53"/>
      <c r="E7" s="52"/>
      <c r="F7" s="52"/>
      <c r="G7" s="52"/>
      <c r="H7" s="52"/>
      <c r="I7" s="52"/>
      <c r="J7" s="52"/>
    </row>
    <row r="8" spans="1:10" ht="108" customHeight="1">
      <c r="A8" s="2"/>
      <c r="B8" s="54" t="s">
        <v>236</v>
      </c>
      <c r="C8" s="199" t="s">
        <v>302</v>
      </c>
      <c r="D8" s="188" t="s">
        <v>58</v>
      </c>
      <c r="E8" s="226" t="s">
        <v>443</v>
      </c>
      <c r="F8" s="55"/>
      <c r="G8" s="55"/>
      <c r="H8" s="55"/>
      <c r="I8" s="55"/>
      <c r="J8" s="193">
        <v>0</v>
      </c>
    </row>
    <row r="9" spans="1:10" ht="90" customHeight="1">
      <c r="A9" s="2"/>
      <c r="B9" s="205" t="s">
        <v>237</v>
      </c>
      <c r="C9" s="228" t="s">
        <v>301</v>
      </c>
      <c r="D9" s="227" t="s">
        <v>58</v>
      </c>
      <c r="E9" s="56" t="s">
        <v>444</v>
      </c>
      <c r="F9" s="58"/>
      <c r="G9" s="58"/>
      <c r="H9" s="58"/>
      <c r="I9" s="58"/>
      <c r="J9" s="194">
        <v>0</v>
      </c>
    </row>
    <row r="10" spans="1:10" ht="118.5" customHeight="1">
      <c r="A10" s="2"/>
      <c r="B10" s="199" t="s">
        <v>238</v>
      </c>
      <c r="C10" s="208" t="s">
        <v>303</v>
      </c>
      <c r="D10" s="188" t="s">
        <v>58</v>
      </c>
      <c r="E10" s="225" t="s">
        <v>445</v>
      </c>
      <c r="F10" s="55"/>
      <c r="G10" s="55"/>
      <c r="H10" s="55"/>
      <c r="I10" s="55"/>
      <c r="J10" s="193">
        <v>0</v>
      </c>
    </row>
    <row r="11" ht="18">
      <c r="J11" s="59"/>
    </row>
    <row r="12" ht="15">
      <c r="J12" s="60"/>
    </row>
    <row r="13" spans="3:10" ht="15">
      <c r="C13" s="61" t="s">
        <v>61</v>
      </c>
      <c r="J13" s="60"/>
    </row>
    <row r="14" spans="3:10" ht="15">
      <c r="C14" s="61" t="s">
        <v>58</v>
      </c>
      <c r="J14" s="60"/>
    </row>
    <row r="15" spans="3:10" ht="15">
      <c r="C15" s="61" t="s">
        <v>62</v>
      </c>
      <c r="J15" s="60"/>
    </row>
    <row r="16" spans="3:10" ht="15">
      <c r="C16" s="61" t="s">
        <v>63</v>
      </c>
      <c r="J16" s="60"/>
    </row>
  </sheetData>
  <sheetProtection/>
  <dataValidations count="1">
    <dataValidation type="list" allowBlank="1" showErrorMessage="1" sqref="D10 D8">
      <formula1>$C$13:$C$16</formula1>
      <formula2>0</formula2>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15"/>
  <sheetViews>
    <sheetView zoomScalePageLayoutView="0" workbookViewId="0" topLeftCell="A1">
      <selection activeCell="E9" sqref="E9"/>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6" ht="18" customHeight="1">
      <c r="A1" s="2"/>
      <c r="B1" s="3" t="s">
        <v>293</v>
      </c>
      <c r="C1" s="3"/>
      <c r="D1" s="35"/>
      <c r="E1" s="3"/>
      <c r="F1" s="3"/>
      <c r="G1" s="3"/>
      <c r="H1" s="3"/>
      <c r="I1" s="3"/>
      <c r="J1" s="36"/>
      <c r="K1" s="37"/>
      <c r="L1" s="37"/>
      <c r="M1" s="37"/>
      <c r="N1" s="37"/>
      <c r="O1" s="37"/>
      <c r="P1" s="38"/>
    </row>
    <row r="2" spans="1:16" ht="21" customHeight="1">
      <c r="A2" s="2"/>
      <c r="B2" s="39" t="s">
        <v>45</v>
      </c>
      <c r="C2" s="39"/>
      <c r="D2" s="40"/>
      <c r="E2" s="39"/>
      <c r="F2" s="39"/>
      <c r="G2" s="39"/>
      <c r="H2" s="39"/>
      <c r="I2" s="39"/>
      <c r="J2" s="36"/>
      <c r="K2" s="37"/>
      <c r="L2" s="37"/>
      <c r="M2" s="37"/>
      <c r="N2" s="37"/>
      <c r="O2" s="37"/>
      <c r="P2" s="38"/>
    </row>
    <row r="3" spans="1:16" ht="14.25" customHeight="1">
      <c r="A3" s="2"/>
      <c r="B3" s="41" t="str">
        <f>"Organización: "&amp;'1. General'!C6&amp;", Año: "&amp;'1. General'!C15</f>
        <v>Organización: , Año: </v>
      </c>
      <c r="C3" s="41"/>
      <c r="D3" s="11"/>
      <c r="E3" s="41"/>
      <c r="F3" s="42"/>
      <c r="G3" s="42"/>
      <c r="H3" s="42"/>
      <c r="I3" s="42"/>
      <c r="J3" s="36"/>
      <c r="K3" s="37"/>
      <c r="L3" s="37"/>
      <c r="M3" s="37"/>
      <c r="N3" s="37"/>
      <c r="O3" s="37"/>
      <c r="P3" s="38"/>
    </row>
    <row r="4" spans="1:16" ht="14.25" customHeight="1">
      <c r="A4" s="2"/>
      <c r="B4" s="14"/>
      <c r="C4" s="23"/>
      <c r="D4" s="23"/>
      <c r="E4" s="23"/>
      <c r="F4" s="14"/>
      <c r="G4" s="14"/>
      <c r="H4" s="14"/>
      <c r="I4" s="14"/>
      <c r="J4" s="36"/>
      <c r="K4" s="37"/>
      <c r="L4" s="37"/>
      <c r="M4" s="37"/>
      <c r="N4" s="37"/>
      <c r="O4" s="37"/>
      <c r="P4" s="38"/>
    </row>
    <row r="5" spans="1:16" ht="30" customHeight="1">
      <c r="A5" s="2"/>
      <c r="B5" s="43" t="s">
        <v>46</v>
      </c>
      <c r="C5" s="44" t="s">
        <v>47</v>
      </c>
      <c r="D5" s="44" t="s">
        <v>48</v>
      </c>
      <c r="E5" s="45" t="s">
        <v>49</v>
      </c>
      <c r="F5" s="45" t="s">
        <v>50</v>
      </c>
      <c r="G5" s="45" t="s">
        <v>51</v>
      </c>
      <c r="H5" s="45" t="s">
        <v>52</v>
      </c>
      <c r="I5" s="45" t="s">
        <v>53</v>
      </c>
      <c r="J5" s="46" t="s">
        <v>54</v>
      </c>
      <c r="K5" s="37"/>
      <c r="L5" s="37"/>
      <c r="M5" s="37"/>
      <c r="N5" s="37"/>
      <c r="O5" s="37"/>
      <c r="P5" s="38"/>
    </row>
    <row r="6" spans="1:10" ht="30" customHeight="1">
      <c r="A6" s="2"/>
      <c r="B6" s="47" t="s">
        <v>55</v>
      </c>
      <c r="C6" s="48" t="s">
        <v>299</v>
      </c>
      <c r="D6" s="49"/>
      <c r="E6" s="48"/>
      <c r="F6" s="48"/>
      <c r="G6" s="48"/>
      <c r="H6" s="48"/>
      <c r="I6" s="48"/>
      <c r="J6" s="50"/>
    </row>
    <row r="7" spans="1:10" ht="30" customHeight="1">
      <c r="A7" s="2"/>
      <c r="B7" s="51" t="s">
        <v>239</v>
      </c>
      <c r="C7" s="52" t="s">
        <v>304</v>
      </c>
      <c r="D7" s="53"/>
      <c r="E7" s="52"/>
      <c r="F7" s="52"/>
      <c r="G7" s="52"/>
      <c r="H7" s="52"/>
      <c r="I7" s="52"/>
      <c r="J7" s="52"/>
    </row>
    <row r="8" spans="1:10" ht="77.25" customHeight="1" thickBot="1">
      <c r="A8" s="2"/>
      <c r="B8" s="54" t="s">
        <v>240</v>
      </c>
      <c r="C8" s="188" t="s">
        <v>305</v>
      </c>
      <c r="D8" s="188" t="s">
        <v>58</v>
      </c>
      <c r="E8" s="188" t="s">
        <v>446</v>
      </c>
      <c r="F8" s="55"/>
      <c r="G8" s="55"/>
      <c r="H8" s="55"/>
      <c r="I8" s="55"/>
      <c r="J8" s="193">
        <v>0</v>
      </c>
    </row>
    <row r="9" spans="1:10" ht="121.5" customHeight="1" thickBot="1">
      <c r="A9" s="2"/>
      <c r="B9" s="56" t="s">
        <v>241</v>
      </c>
      <c r="C9" s="197" t="s">
        <v>394</v>
      </c>
      <c r="D9" s="56" t="s">
        <v>58</v>
      </c>
      <c r="E9" s="224" t="s">
        <v>447</v>
      </c>
      <c r="F9" s="58"/>
      <c r="G9" s="58"/>
      <c r="H9" s="58"/>
      <c r="I9" s="58"/>
      <c r="J9" s="194">
        <v>0</v>
      </c>
    </row>
    <row r="10" ht="18">
      <c r="J10" s="59"/>
    </row>
    <row r="11" ht="15">
      <c r="J11" s="60"/>
    </row>
    <row r="12" spans="3:10" ht="15">
      <c r="C12" s="61" t="s">
        <v>61</v>
      </c>
      <c r="J12" s="60"/>
    </row>
    <row r="13" spans="3:10" ht="15">
      <c r="C13" s="61" t="s">
        <v>58</v>
      </c>
      <c r="J13" s="60"/>
    </row>
    <row r="14" spans="3:10" ht="15">
      <c r="C14" s="61"/>
      <c r="J14" s="60"/>
    </row>
    <row r="15" spans="3:10" ht="15">
      <c r="C15" s="61" t="s">
        <v>63</v>
      </c>
      <c r="J15" s="60"/>
    </row>
  </sheetData>
  <sheetProtection/>
  <dataValidations count="1">
    <dataValidation type="list" allowBlank="1" showErrorMessage="1" sqref="D8">
      <formula1>$C$12:$C$15</formula1>
      <formula2>0</formula2>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15"/>
  <sheetViews>
    <sheetView zoomScalePageLayoutView="0" workbookViewId="0" topLeftCell="A4">
      <selection activeCell="E9" sqref="E9"/>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6" ht="18" customHeight="1">
      <c r="A1" s="2"/>
      <c r="B1" s="3" t="s">
        <v>293</v>
      </c>
      <c r="C1" s="3"/>
      <c r="D1" s="35"/>
      <c r="E1" s="3"/>
      <c r="F1" s="3"/>
      <c r="G1" s="3"/>
      <c r="H1" s="3"/>
      <c r="I1" s="3"/>
      <c r="J1" s="36"/>
      <c r="K1" s="37"/>
      <c r="L1" s="37"/>
      <c r="M1" s="37"/>
      <c r="N1" s="37"/>
      <c r="O1" s="37"/>
      <c r="P1" s="38"/>
    </row>
    <row r="2" spans="1:16" ht="21" customHeight="1">
      <c r="A2" s="2"/>
      <c r="B2" s="39" t="s">
        <v>45</v>
      </c>
      <c r="C2" s="39"/>
      <c r="D2" s="40"/>
      <c r="E2" s="39"/>
      <c r="F2" s="39"/>
      <c r="G2" s="39"/>
      <c r="H2" s="39"/>
      <c r="I2" s="39"/>
      <c r="J2" s="36"/>
      <c r="K2" s="37"/>
      <c r="L2" s="37"/>
      <c r="M2" s="37"/>
      <c r="N2" s="37"/>
      <c r="O2" s="37"/>
      <c r="P2" s="38"/>
    </row>
    <row r="3" spans="1:16" ht="14.25" customHeight="1">
      <c r="A3" s="2"/>
      <c r="B3" s="41" t="str">
        <f>"Organización: "&amp;'1. General'!C6&amp;", Año: "&amp;'1. General'!C15</f>
        <v>Organización: , Año: </v>
      </c>
      <c r="C3" s="41"/>
      <c r="D3" s="11"/>
      <c r="E3" s="41"/>
      <c r="F3" s="42"/>
      <c r="G3" s="42"/>
      <c r="H3" s="42"/>
      <c r="I3" s="42"/>
      <c r="J3" s="36"/>
      <c r="K3" s="37"/>
      <c r="L3" s="37"/>
      <c r="M3" s="37"/>
      <c r="N3" s="37"/>
      <c r="O3" s="37"/>
      <c r="P3" s="38"/>
    </row>
    <row r="4" spans="1:16" ht="14.25" customHeight="1">
      <c r="A4" s="2"/>
      <c r="B4" s="14"/>
      <c r="C4" s="23"/>
      <c r="D4" s="23"/>
      <c r="E4" s="23"/>
      <c r="F4" s="14"/>
      <c r="G4" s="14"/>
      <c r="H4" s="14"/>
      <c r="I4" s="14"/>
      <c r="J4" s="36"/>
      <c r="K4" s="37"/>
      <c r="L4" s="37"/>
      <c r="M4" s="37"/>
      <c r="N4" s="37"/>
      <c r="O4" s="37"/>
      <c r="P4" s="38"/>
    </row>
    <row r="5" spans="1:16" ht="30" customHeight="1">
      <c r="A5" s="2"/>
      <c r="B5" s="43" t="s">
        <v>46</v>
      </c>
      <c r="C5" s="44" t="s">
        <v>47</v>
      </c>
      <c r="D5" s="44" t="s">
        <v>48</v>
      </c>
      <c r="E5" s="45" t="s">
        <v>49</v>
      </c>
      <c r="F5" s="45" t="s">
        <v>50</v>
      </c>
      <c r="G5" s="45" t="s">
        <v>51</v>
      </c>
      <c r="H5" s="45" t="s">
        <v>52</v>
      </c>
      <c r="I5" s="45" t="s">
        <v>53</v>
      </c>
      <c r="J5" s="46" t="s">
        <v>54</v>
      </c>
      <c r="K5" s="37"/>
      <c r="L5" s="37"/>
      <c r="M5" s="37"/>
      <c r="N5" s="37"/>
      <c r="O5" s="37"/>
      <c r="P5" s="38"/>
    </row>
    <row r="6" spans="1:10" ht="30" customHeight="1">
      <c r="A6" s="2"/>
      <c r="B6" s="47" t="s">
        <v>55</v>
      </c>
      <c r="C6" s="48" t="s">
        <v>299</v>
      </c>
      <c r="D6" s="49"/>
      <c r="E6" s="48"/>
      <c r="F6" s="48"/>
      <c r="G6" s="48"/>
      <c r="H6" s="48"/>
      <c r="I6" s="48"/>
      <c r="J6" s="50"/>
    </row>
    <row r="7" spans="1:10" ht="30" customHeight="1">
      <c r="A7" s="2"/>
      <c r="B7" s="51" t="s">
        <v>242</v>
      </c>
      <c r="C7" s="52" t="s">
        <v>306</v>
      </c>
      <c r="D7" s="53"/>
      <c r="E7" s="52"/>
      <c r="F7" s="52"/>
      <c r="G7" s="52"/>
      <c r="H7" s="52"/>
      <c r="I7" s="52"/>
      <c r="J7" s="52"/>
    </row>
    <row r="8" spans="1:10" ht="77.25" customHeight="1">
      <c r="A8" s="2"/>
      <c r="B8" s="54" t="s">
        <v>243</v>
      </c>
      <c r="C8" s="54" t="s">
        <v>367</v>
      </c>
      <c r="D8" s="188" t="s">
        <v>58</v>
      </c>
      <c r="E8" s="188" t="s">
        <v>307</v>
      </c>
      <c r="F8" s="55"/>
      <c r="G8" s="55"/>
      <c r="H8" s="55"/>
      <c r="I8" s="55"/>
      <c r="J8" s="193">
        <v>0</v>
      </c>
    </row>
    <row r="9" spans="1:10" ht="81.75" customHeight="1">
      <c r="A9" s="2"/>
      <c r="B9" s="57" t="s">
        <v>244</v>
      </c>
      <c r="C9" s="56" t="s">
        <v>395</v>
      </c>
      <c r="D9" s="56" t="s">
        <v>58</v>
      </c>
      <c r="E9" s="56" t="s">
        <v>368</v>
      </c>
      <c r="F9" s="58"/>
      <c r="G9" s="58"/>
      <c r="H9" s="58"/>
      <c r="I9" s="58"/>
      <c r="J9" s="194">
        <v>0</v>
      </c>
    </row>
    <row r="10" ht="18">
      <c r="J10" s="59"/>
    </row>
    <row r="11" ht="15">
      <c r="J11" s="60"/>
    </row>
    <row r="12" spans="3:10" ht="15">
      <c r="C12" s="61" t="s">
        <v>61</v>
      </c>
      <c r="J12" s="60"/>
    </row>
    <row r="13" spans="3:10" ht="15">
      <c r="C13" s="61" t="s">
        <v>58</v>
      </c>
      <c r="J13" s="60"/>
    </row>
    <row r="14" spans="3:10" ht="15">
      <c r="C14" s="61" t="s">
        <v>62</v>
      </c>
      <c r="J14" s="60"/>
    </row>
    <row r="15" spans="3:10" ht="15">
      <c r="C15" s="61" t="s">
        <v>63</v>
      </c>
      <c r="J15" s="60"/>
    </row>
  </sheetData>
  <sheetProtection/>
  <dataValidations count="1">
    <dataValidation type="list" allowBlank="1" showErrorMessage="1" sqref="D8">
      <formula1>$C$12:$C$15</formula1>
      <formula2>0</formula2>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P19"/>
  <sheetViews>
    <sheetView showGridLines="0" zoomScale="90" zoomScaleNormal="90" zoomScalePageLayoutView="0" workbookViewId="0" topLeftCell="A1">
      <pane xSplit="3" ySplit="6" topLeftCell="D7" activePane="bottomRight" state="frozen"/>
      <selection pane="topLeft" activeCell="A1" sqref="A1"/>
      <selection pane="topRight" activeCell="H1" sqref="H1"/>
      <selection pane="bottomLeft" activeCell="A9" sqref="A9"/>
      <selection pane="bottomRight" activeCell="E8" sqref="E8"/>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6" ht="15" customHeight="1">
      <c r="A1" s="2"/>
      <c r="B1" s="3" t="s">
        <v>293</v>
      </c>
      <c r="C1" s="3"/>
      <c r="D1" s="3"/>
      <c r="E1" s="3"/>
      <c r="F1" s="3"/>
      <c r="G1" s="14"/>
      <c r="H1" s="14"/>
      <c r="I1" s="14"/>
      <c r="J1" s="14"/>
      <c r="K1" s="14"/>
      <c r="L1" s="14"/>
      <c r="M1" s="14"/>
      <c r="N1" s="14"/>
      <c r="O1" s="14"/>
      <c r="P1" s="14"/>
    </row>
    <row r="2" spans="1:16" ht="21" customHeight="1">
      <c r="A2" s="2"/>
      <c r="B2" s="39" t="s">
        <v>64</v>
      </c>
      <c r="C2" s="39"/>
      <c r="D2" s="39"/>
      <c r="E2" s="39"/>
      <c r="F2" s="39"/>
      <c r="G2" s="62"/>
      <c r="H2" s="62"/>
      <c r="I2" s="62"/>
      <c r="J2" s="14"/>
      <c r="K2" s="14"/>
      <c r="L2" s="14"/>
      <c r="M2" s="14"/>
      <c r="N2" s="14"/>
      <c r="O2" s="14"/>
      <c r="P2" s="14"/>
    </row>
    <row r="3" spans="1:16" ht="14.25" customHeight="1">
      <c r="A3" s="2"/>
      <c r="B3" s="41" t="str">
        <f>"Organización: "&amp;'1. General'!C6&amp;", Año: "&amp;'1. General'!C15</f>
        <v>Organización: , Año: </v>
      </c>
      <c r="C3" s="41"/>
      <c r="D3" s="41"/>
      <c r="E3" s="41"/>
      <c r="F3" s="42"/>
      <c r="G3" s="63"/>
      <c r="H3" s="63"/>
      <c r="I3" s="63"/>
      <c r="J3" s="14"/>
      <c r="K3" s="14"/>
      <c r="L3" s="14"/>
      <c r="M3" s="14"/>
      <c r="N3" s="14"/>
      <c r="O3" s="14"/>
      <c r="P3" s="14"/>
    </row>
    <row r="4" spans="1:16" ht="14.25">
      <c r="A4" s="2"/>
      <c r="B4" s="14"/>
      <c r="C4" s="23"/>
      <c r="D4" s="23"/>
      <c r="E4" s="23"/>
      <c r="F4" s="14"/>
      <c r="G4" s="64"/>
      <c r="H4" s="64"/>
      <c r="I4" s="64"/>
      <c r="J4" s="14"/>
      <c r="K4" s="14"/>
      <c r="L4" s="14"/>
      <c r="M4" s="14"/>
      <c r="N4" s="14"/>
      <c r="O4" s="14"/>
      <c r="P4" s="14"/>
    </row>
    <row r="5" spans="1:16" ht="30" customHeight="1">
      <c r="A5" s="2"/>
      <c r="B5" s="43" t="s">
        <v>46</v>
      </c>
      <c r="C5" s="44" t="s">
        <v>47</v>
      </c>
      <c r="D5" s="44" t="s">
        <v>48</v>
      </c>
      <c r="E5" s="45" t="s">
        <v>49</v>
      </c>
      <c r="F5" s="45" t="s">
        <v>50</v>
      </c>
      <c r="G5" s="45" t="s">
        <v>51</v>
      </c>
      <c r="H5" s="45" t="s">
        <v>52</v>
      </c>
      <c r="I5" s="45" t="s">
        <v>53</v>
      </c>
      <c r="J5" s="45" t="s">
        <v>54</v>
      </c>
      <c r="K5" s="14"/>
      <c r="L5" s="14"/>
      <c r="M5" s="14"/>
      <c r="N5" s="14"/>
      <c r="O5" s="14"/>
      <c r="P5" s="14"/>
    </row>
    <row r="6" spans="1:10" ht="30" customHeight="1">
      <c r="A6" s="2"/>
      <c r="B6" s="47" t="s">
        <v>65</v>
      </c>
      <c r="C6" s="48" t="s">
        <v>66</v>
      </c>
      <c r="D6" s="48"/>
      <c r="E6" s="48"/>
      <c r="F6" s="48"/>
      <c r="G6" s="48"/>
      <c r="H6" s="48"/>
      <c r="I6" s="48"/>
      <c r="J6" s="50"/>
    </row>
    <row r="7" spans="1:10" ht="30" customHeight="1">
      <c r="A7" s="2"/>
      <c r="B7" s="51" t="s">
        <v>67</v>
      </c>
      <c r="C7" s="52" t="s">
        <v>68</v>
      </c>
      <c r="D7" s="52"/>
      <c r="E7" s="52"/>
      <c r="F7" s="52"/>
      <c r="G7" s="52"/>
      <c r="H7" s="52"/>
      <c r="I7" s="52"/>
      <c r="J7" s="52"/>
    </row>
    <row r="8" spans="1:10" ht="150" customHeight="1">
      <c r="A8" s="2"/>
      <c r="B8" s="65" t="s">
        <v>69</v>
      </c>
      <c r="C8" s="188" t="s">
        <v>309</v>
      </c>
      <c r="D8" s="188" t="s">
        <v>58</v>
      </c>
      <c r="E8" s="188" t="s">
        <v>453</v>
      </c>
      <c r="F8" s="55"/>
      <c r="G8" s="55"/>
      <c r="H8" s="55"/>
      <c r="I8" s="55"/>
      <c r="J8" s="193">
        <v>0</v>
      </c>
    </row>
    <row r="9" spans="1:10" ht="150" customHeight="1">
      <c r="A9" s="2"/>
      <c r="B9" s="66" t="s">
        <v>71</v>
      </c>
      <c r="C9" s="56" t="s">
        <v>449</v>
      </c>
      <c r="D9" s="190" t="s">
        <v>58</v>
      </c>
      <c r="E9" s="56" t="s">
        <v>448</v>
      </c>
      <c r="F9" s="58"/>
      <c r="G9" s="58"/>
      <c r="H9" s="58"/>
      <c r="I9" s="58"/>
      <c r="J9" s="194">
        <v>0</v>
      </c>
    </row>
    <row r="10" spans="1:10" ht="150" customHeight="1">
      <c r="A10" s="2"/>
      <c r="B10" s="65" t="s">
        <v>72</v>
      </c>
      <c r="C10" s="188" t="s">
        <v>308</v>
      </c>
      <c r="D10" s="188" t="s">
        <v>58</v>
      </c>
      <c r="E10" s="188" t="s">
        <v>450</v>
      </c>
      <c r="F10" s="55"/>
      <c r="G10" s="55"/>
      <c r="H10" s="55"/>
      <c r="I10" s="55"/>
      <c r="J10" s="193">
        <v>0</v>
      </c>
    </row>
    <row r="11" ht="18">
      <c r="J11" s="59"/>
    </row>
    <row r="12" ht="15">
      <c r="J12" s="60"/>
    </row>
    <row r="13" ht="15">
      <c r="J13" s="60"/>
    </row>
    <row r="14" ht="15">
      <c r="J14" s="60"/>
    </row>
    <row r="15" spans="3:15" s="32" customFormat="1" ht="14.25" customHeight="1">
      <c r="C15" s="33"/>
      <c r="D15" s="33"/>
      <c r="E15" s="33"/>
      <c r="J15" s="60"/>
      <c r="K15" s="1"/>
      <c r="L15" s="1"/>
      <c r="M15" s="1"/>
      <c r="N15" s="1"/>
      <c r="O15" s="1"/>
    </row>
    <row r="16" spans="3:15" s="32" customFormat="1" ht="14.25" customHeight="1">
      <c r="C16" s="61" t="s">
        <v>61</v>
      </c>
      <c r="D16" s="33"/>
      <c r="E16" s="33"/>
      <c r="J16" s="60"/>
      <c r="K16" s="1"/>
      <c r="L16" s="1"/>
      <c r="M16" s="1"/>
      <c r="N16" s="1"/>
      <c r="O16" s="1"/>
    </row>
    <row r="17" spans="3:15" s="32" customFormat="1" ht="14.25" customHeight="1">
      <c r="C17" s="61" t="s">
        <v>58</v>
      </c>
      <c r="D17" s="33"/>
      <c r="E17" s="33"/>
      <c r="J17" s="60"/>
      <c r="K17" s="1"/>
      <c r="L17" s="1"/>
      <c r="M17" s="1"/>
      <c r="N17" s="1"/>
      <c r="O17" s="1"/>
    </row>
    <row r="18" spans="3:15" s="32" customFormat="1" ht="14.25" customHeight="1">
      <c r="C18" s="61" t="s">
        <v>62</v>
      </c>
      <c r="D18" s="33"/>
      <c r="E18" s="33"/>
      <c r="J18" s="60"/>
      <c r="K18" s="1"/>
      <c r="L18" s="1"/>
      <c r="M18" s="1"/>
      <c r="N18" s="1"/>
      <c r="O18" s="1"/>
    </row>
    <row r="19" spans="3:15" s="32" customFormat="1" ht="14.25" customHeight="1">
      <c r="C19" s="61" t="s">
        <v>73</v>
      </c>
      <c r="D19" s="33"/>
      <c r="E19" s="33"/>
      <c r="J19" s="60"/>
      <c r="K19" s="1"/>
      <c r="L19" s="1"/>
      <c r="M19" s="1"/>
      <c r="N19" s="1"/>
      <c r="O19" s="1"/>
    </row>
    <row r="20" ht="14.25" customHeight="1"/>
  </sheetData>
  <sheetProtection selectLockedCells="1" selectUnlockedCells="1"/>
  <dataValidations count="1">
    <dataValidation type="list" allowBlank="1" showErrorMessage="1" sqref="D8:D10">
      <formula1>$C$16:$C$19</formula1>
      <formula2>0</formula2>
    </dataValidation>
  </dataValidations>
  <printOptions/>
  <pageMargins left="0.43333333333333335" right="0.4722222222222222" top="0.39375" bottom="0.39375" header="0.5118055555555555" footer="0.5118055555555555"/>
  <pageSetup fitToHeight="15"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P15"/>
  <sheetViews>
    <sheetView zoomScalePageLayoutView="0" workbookViewId="0" topLeftCell="C1">
      <selection activeCell="E9" sqref="E9"/>
    </sheetView>
  </sheetViews>
  <sheetFormatPr defaultColWidth="10.8515625" defaultRowHeight="15"/>
  <cols>
    <col min="1" max="1" width="2.8515625" style="1" customWidth="1"/>
    <col min="2" max="2" width="8.140625" style="32" customWidth="1"/>
    <col min="3" max="3" width="40.7109375" style="33" customWidth="1"/>
    <col min="4" max="4" width="13.57421875" style="33" customWidth="1"/>
    <col min="5" max="5" width="40.7109375" style="33" customWidth="1"/>
    <col min="6" max="9" width="40.7109375" style="32" customWidth="1"/>
    <col min="10" max="10" width="15.7109375" style="34" customWidth="1"/>
    <col min="11" max="16384" width="10.8515625" style="1" customWidth="1"/>
  </cols>
  <sheetData>
    <row r="1" spans="1:16" ht="18" customHeight="1">
      <c r="A1" s="2"/>
      <c r="B1" s="3" t="s">
        <v>293</v>
      </c>
      <c r="C1" s="3"/>
      <c r="D1" s="35"/>
      <c r="E1" s="3"/>
      <c r="F1" s="3"/>
      <c r="G1" s="3"/>
      <c r="H1" s="3"/>
      <c r="I1" s="3"/>
      <c r="J1" s="36"/>
      <c r="K1" s="37"/>
      <c r="L1" s="37"/>
      <c r="M1" s="37"/>
      <c r="N1" s="37"/>
      <c r="O1" s="37"/>
      <c r="P1" s="38"/>
    </row>
    <row r="2" spans="1:16" ht="21" customHeight="1">
      <c r="A2" s="2"/>
      <c r="B2" s="39" t="s">
        <v>45</v>
      </c>
      <c r="C2" s="39"/>
      <c r="D2" s="40"/>
      <c r="E2" s="39"/>
      <c r="F2" s="39"/>
      <c r="G2" s="39"/>
      <c r="H2" s="39"/>
      <c r="I2" s="39"/>
      <c r="J2" s="36"/>
      <c r="K2" s="37"/>
      <c r="L2" s="37"/>
      <c r="M2" s="37"/>
      <c r="N2" s="37"/>
      <c r="O2" s="37"/>
      <c r="P2" s="38"/>
    </row>
    <row r="3" spans="1:16" ht="14.25" customHeight="1">
      <c r="A3" s="2"/>
      <c r="B3" s="41" t="str">
        <f>"Organización: "&amp;'1. General'!C6&amp;", Año: "&amp;'1. General'!C15</f>
        <v>Organización: , Año: </v>
      </c>
      <c r="C3" s="41"/>
      <c r="D3" s="11"/>
      <c r="E3" s="41"/>
      <c r="F3" s="42"/>
      <c r="G3" s="42"/>
      <c r="H3" s="42"/>
      <c r="I3" s="42"/>
      <c r="J3" s="36"/>
      <c r="K3" s="37"/>
      <c r="L3" s="37"/>
      <c r="M3" s="37"/>
      <c r="N3" s="37"/>
      <c r="O3" s="37"/>
      <c r="P3" s="38"/>
    </row>
    <row r="4" spans="1:16" ht="14.25" customHeight="1">
      <c r="A4" s="2"/>
      <c r="B4" s="14"/>
      <c r="C4" s="23"/>
      <c r="D4" s="23"/>
      <c r="E4" s="23"/>
      <c r="F4" s="14"/>
      <c r="G4" s="14"/>
      <c r="H4" s="14"/>
      <c r="I4" s="14"/>
      <c r="J4" s="36"/>
      <c r="K4" s="37"/>
      <c r="L4" s="37"/>
      <c r="M4" s="37"/>
      <c r="N4" s="37"/>
      <c r="O4" s="37"/>
      <c r="P4" s="38"/>
    </row>
    <row r="5" spans="1:16" ht="30" customHeight="1">
      <c r="A5" s="2"/>
      <c r="B5" s="43" t="s">
        <v>46</v>
      </c>
      <c r="C5" s="44" t="s">
        <v>47</v>
      </c>
      <c r="D5" s="44" t="s">
        <v>48</v>
      </c>
      <c r="E5" s="45" t="s">
        <v>49</v>
      </c>
      <c r="F5" s="45" t="s">
        <v>50</v>
      </c>
      <c r="G5" s="45" t="s">
        <v>51</v>
      </c>
      <c r="H5" s="45" t="s">
        <v>52</v>
      </c>
      <c r="I5" s="45" t="s">
        <v>53</v>
      </c>
      <c r="J5" s="46" t="s">
        <v>54</v>
      </c>
      <c r="K5" s="37"/>
      <c r="L5" s="37"/>
      <c r="M5" s="37"/>
      <c r="N5" s="37"/>
      <c r="O5" s="37"/>
      <c r="P5" s="38"/>
    </row>
    <row r="6" spans="1:10" ht="30" customHeight="1">
      <c r="A6" s="2"/>
      <c r="B6" s="47" t="s">
        <v>65</v>
      </c>
      <c r="C6" s="48" t="s">
        <v>66</v>
      </c>
      <c r="D6" s="49"/>
      <c r="E6" s="48"/>
      <c r="F6" s="48"/>
      <c r="G6" s="48"/>
      <c r="H6" s="48"/>
      <c r="I6" s="48"/>
      <c r="J6" s="50"/>
    </row>
    <row r="7" spans="1:10" ht="30" customHeight="1">
      <c r="A7" s="2"/>
      <c r="B7" s="51" t="s">
        <v>245</v>
      </c>
      <c r="C7" s="52" t="s">
        <v>310</v>
      </c>
      <c r="D7" s="53"/>
      <c r="E7" s="52"/>
      <c r="F7" s="52"/>
      <c r="G7" s="52"/>
      <c r="H7" s="52"/>
      <c r="I7" s="52"/>
      <c r="J7" s="52"/>
    </row>
    <row r="8" spans="1:10" ht="77.25" customHeight="1">
      <c r="A8" s="2"/>
      <c r="B8" s="54" t="s">
        <v>246</v>
      </c>
      <c r="C8" s="188" t="s">
        <v>311</v>
      </c>
      <c r="D8" s="188" t="s">
        <v>58</v>
      </c>
      <c r="E8" s="188" t="s">
        <v>452</v>
      </c>
      <c r="F8" s="55"/>
      <c r="G8" s="55"/>
      <c r="H8" s="55"/>
      <c r="I8" s="55"/>
      <c r="J8" s="193">
        <v>0</v>
      </c>
    </row>
    <row r="9" spans="1:10" ht="121.5" customHeight="1">
      <c r="A9" s="2"/>
      <c r="B9" s="56" t="s">
        <v>247</v>
      </c>
      <c r="C9" s="56" t="s">
        <v>312</v>
      </c>
      <c r="D9" s="56" t="s">
        <v>58</v>
      </c>
      <c r="E9" s="56" t="s">
        <v>451</v>
      </c>
      <c r="F9" s="58"/>
      <c r="G9" s="58"/>
      <c r="H9" s="58"/>
      <c r="I9" s="58"/>
      <c r="J9" s="194">
        <v>0</v>
      </c>
    </row>
    <row r="10" ht="18">
      <c r="J10" s="59"/>
    </row>
    <row r="11" ht="15">
      <c r="J11" s="60"/>
    </row>
    <row r="12" spans="3:10" ht="15">
      <c r="C12" s="61" t="s">
        <v>61</v>
      </c>
      <c r="J12" s="60"/>
    </row>
    <row r="13" spans="3:10" ht="15">
      <c r="C13" s="61" t="s">
        <v>58</v>
      </c>
      <c r="J13" s="60"/>
    </row>
    <row r="14" spans="3:10" ht="15">
      <c r="C14" s="61" t="s">
        <v>62</v>
      </c>
      <c r="J14" s="60"/>
    </row>
    <row r="15" spans="3:10" ht="15">
      <c r="C15" s="61" t="s">
        <v>63</v>
      </c>
      <c r="J15" s="60"/>
    </row>
  </sheetData>
  <sheetProtection/>
  <dataValidations count="1">
    <dataValidation type="list" allowBlank="1" showErrorMessage="1" sqref="D8">
      <formula1>$C$12:$C$15</formula1>
      <formula2>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cp:keywords/>
  <dc:description/>
  <cp:lastModifiedBy>Admin</cp:lastModifiedBy>
  <dcterms:created xsi:type="dcterms:W3CDTF">2017-04-25T10:02:43Z</dcterms:created>
  <dcterms:modified xsi:type="dcterms:W3CDTF">2017-12-31T10:09:40Z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